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9920" windowHeight="9285" firstSheet="2" activeTab="2"/>
  </bookViews>
  <sheets>
    <sheet name="Code" sheetId="6" state="hidden" r:id="rId1"/>
    <sheet name="Compile Sheet" sheetId="7" state="hidden" r:id="rId2"/>
    <sheet name="Forbidden Units" sheetId="2" r:id="rId3"/>
    <sheet name="ID names" sheetId="3" r:id="rId4"/>
    <sheet name=".xml" sheetId="8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B64" i="8"/>
  <c r="B63"/>
  <c r="B55" i="6"/>
  <c r="B54"/>
  <c r="B52"/>
  <c r="A52"/>
  <c r="B51"/>
  <c r="A51"/>
  <c r="F1"/>
  <c r="D53"/>
  <c r="D54" s="1"/>
  <c r="D55" s="1"/>
  <c r="D56" s="1"/>
  <c r="E53" s="1"/>
  <c r="B53" s="1"/>
  <c r="E51"/>
  <c r="B48"/>
  <c r="B45"/>
  <c r="B40"/>
  <c r="A41"/>
  <c r="A42" s="1"/>
  <c r="A43" s="1"/>
  <c r="B39"/>
  <c r="A53" l="1"/>
  <c r="A54"/>
  <c r="A55"/>
  <c r="A56"/>
  <c r="B35"/>
  <c r="H6" i="2" l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5"/>
  <c r="H4"/>
  <c r="U257"/>
  <c r="T257"/>
  <c r="S257"/>
  <c r="R257"/>
  <c r="E257"/>
  <c r="D257"/>
  <c r="C257"/>
  <c r="B257"/>
  <c r="A257"/>
  <c r="U256"/>
  <c r="T256"/>
  <c r="S256"/>
  <c r="R256"/>
  <c r="E256"/>
  <c r="D256"/>
  <c r="C256"/>
  <c r="B256"/>
  <c r="A256"/>
  <c r="U255"/>
  <c r="T255"/>
  <c r="S255"/>
  <c r="R255"/>
  <c r="E255"/>
  <c r="D255"/>
  <c r="C255"/>
  <c r="B255"/>
  <c r="A255"/>
  <c r="U254"/>
  <c r="T254"/>
  <c r="S254"/>
  <c r="R254"/>
  <c r="E254"/>
  <c r="D254"/>
  <c r="C254"/>
  <c r="B254"/>
  <c r="A254"/>
  <c r="U253"/>
  <c r="T253"/>
  <c r="S253"/>
  <c r="R253"/>
  <c r="E253"/>
  <c r="D253"/>
  <c r="C253"/>
  <c r="B253"/>
  <c r="A253"/>
  <c r="U252"/>
  <c r="T252"/>
  <c r="S252"/>
  <c r="R252"/>
  <c r="E252"/>
  <c r="D252"/>
  <c r="C252"/>
  <c r="B252"/>
  <c r="A252"/>
  <c r="B34" i="6"/>
  <c r="B33"/>
  <c r="B32"/>
  <c r="AT36" i="7" s="1"/>
  <c r="AZ36" s="1"/>
  <c r="B31" i="6"/>
  <c r="B7"/>
  <c r="AT8" i="7" s="1"/>
  <c r="B6" i="6"/>
  <c r="B5"/>
  <c r="AT6" i="7" s="1"/>
  <c r="AZ6" s="1"/>
  <c r="B4" i="6"/>
  <c r="AT38" i="7"/>
  <c r="AZ38" s="1"/>
  <c r="B65" i="8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J5"/>
  <c r="B5"/>
  <c r="L4"/>
  <c r="B4"/>
  <c r="L3"/>
  <c r="B3"/>
  <c r="B2"/>
  <c r="A2"/>
  <c r="B1"/>
  <c r="AT128" i="7"/>
  <c r="AP128" s="1"/>
  <c r="AT127"/>
  <c r="AP127" s="1"/>
  <c r="AT126"/>
  <c r="AZ126" s="1"/>
  <c r="AT125"/>
  <c r="AP125" s="1"/>
  <c r="AT124"/>
  <c r="AZ124" s="1"/>
  <c r="AT123"/>
  <c r="AP123" s="1"/>
  <c r="AT122"/>
  <c r="AZ122" s="1"/>
  <c r="AT121"/>
  <c r="AP121" s="1"/>
  <c r="AT120"/>
  <c r="AZ120" s="1"/>
  <c r="AT119"/>
  <c r="AP119" s="1"/>
  <c r="AT118"/>
  <c r="AZ118" s="1"/>
  <c r="AT117"/>
  <c r="AP117" s="1"/>
  <c r="AT116"/>
  <c r="AZ116" s="1"/>
  <c r="AT115"/>
  <c r="AP115" s="1"/>
  <c r="AT114"/>
  <c r="AZ114" s="1"/>
  <c r="AT113"/>
  <c r="AP113" s="1"/>
  <c r="AT112"/>
  <c r="AZ112" s="1"/>
  <c r="AT111"/>
  <c r="AP111" s="1"/>
  <c r="AT110"/>
  <c r="AZ110" s="1"/>
  <c r="AT109"/>
  <c r="AP109" s="1"/>
  <c r="AT108"/>
  <c r="AZ108" s="1"/>
  <c r="AT107"/>
  <c r="AP107" s="1"/>
  <c r="AT106"/>
  <c r="AZ106" s="1"/>
  <c r="AT105"/>
  <c r="AP105" s="1"/>
  <c r="AT104"/>
  <c r="AZ104" s="1"/>
  <c r="AT103"/>
  <c r="AP103" s="1"/>
  <c r="AT102"/>
  <c r="AZ102" s="1"/>
  <c r="AT101"/>
  <c r="AP101" s="1"/>
  <c r="AT100"/>
  <c r="AZ100" s="1"/>
  <c r="AT99"/>
  <c r="AP99" s="1"/>
  <c r="AT98"/>
  <c r="AZ98" s="1"/>
  <c r="AT97"/>
  <c r="AP97" s="1"/>
  <c r="AT96"/>
  <c r="AZ96" s="1"/>
  <c r="AT95"/>
  <c r="AP95" s="1"/>
  <c r="AT94"/>
  <c r="AZ94" s="1"/>
  <c r="AT93"/>
  <c r="AP93" s="1"/>
  <c r="AT92"/>
  <c r="AZ92" s="1"/>
  <c r="AT91"/>
  <c r="AP91" s="1"/>
  <c r="AT90"/>
  <c r="AZ90" s="1"/>
  <c r="AT89"/>
  <c r="AP89" s="1"/>
  <c r="AT88"/>
  <c r="AZ88" s="1"/>
  <c r="AT87"/>
  <c r="AP87" s="1"/>
  <c r="AT86"/>
  <c r="AZ86" s="1"/>
  <c r="AT85"/>
  <c r="AP85" s="1"/>
  <c r="AT84"/>
  <c r="AZ84" s="1"/>
  <c r="AT83"/>
  <c r="AP83" s="1"/>
  <c r="AT82"/>
  <c r="AZ82" s="1"/>
  <c r="AT81"/>
  <c r="AP81" s="1"/>
  <c r="AT80"/>
  <c r="AZ80" s="1"/>
  <c r="AT79"/>
  <c r="AP79" s="1"/>
  <c r="AT78"/>
  <c r="AZ78" s="1"/>
  <c r="AT77"/>
  <c r="AP77" s="1"/>
  <c r="AT76"/>
  <c r="AZ76" s="1"/>
  <c r="AT75"/>
  <c r="AP75" s="1"/>
  <c r="AT74"/>
  <c r="AZ74" s="1"/>
  <c r="AT73"/>
  <c r="AP73" s="1"/>
  <c r="AT72"/>
  <c r="AZ72" s="1"/>
  <c r="AT71"/>
  <c r="AP71" s="1"/>
  <c r="AT70"/>
  <c r="AZ70" s="1"/>
  <c r="AT69"/>
  <c r="AP69" s="1"/>
  <c r="AT68"/>
  <c r="AZ68" s="1"/>
  <c r="AT67"/>
  <c r="AP67" s="1"/>
  <c r="AT66"/>
  <c r="AZ66" s="1"/>
  <c r="AT65"/>
  <c r="AP65" s="1"/>
  <c r="AT64"/>
  <c r="AZ64" s="1"/>
  <c r="AT63"/>
  <c r="AP63" s="1"/>
  <c r="AT62"/>
  <c r="AZ62" s="1"/>
  <c r="AT61"/>
  <c r="AP61" s="1"/>
  <c r="AT60"/>
  <c r="AZ60" s="1"/>
  <c r="AT59"/>
  <c r="AP59" s="1"/>
  <c r="AT58"/>
  <c r="AZ58" s="1"/>
  <c r="AT57"/>
  <c r="AP57" s="1"/>
  <c r="AT56"/>
  <c r="AZ56" s="1"/>
  <c r="AT55"/>
  <c r="AP55" s="1"/>
  <c r="AT54"/>
  <c r="AZ54" s="1"/>
  <c r="AT50"/>
  <c r="AZ50" s="1"/>
  <c r="AT49"/>
  <c r="AP49" s="1"/>
  <c r="AT47"/>
  <c r="AP47" s="1"/>
  <c r="AT45"/>
  <c r="AT44"/>
  <c r="AZ44" s="1"/>
  <c r="AT42"/>
  <c r="AZ42" s="1"/>
  <c r="AT41"/>
  <c r="AP41" s="1"/>
  <c r="AT40"/>
  <c r="AZ40" s="1"/>
  <c r="R38"/>
  <c r="R37"/>
  <c r="R36"/>
  <c r="AT35"/>
  <c r="AZ35" s="1"/>
  <c r="R35"/>
  <c r="R34"/>
  <c r="R33"/>
  <c r="R32"/>
  <c r="R31"/>
  <c r="R30"/>
  <c r="R29"/>
  <c r="R28"/>
  <c r="Q28"/>
  <c r="Q29" s="1"/>
  <c r="Q30" s="1"/>
  <c r="Q31" s="1"/>
  <c r="Q32" s="1"/>
  <c r="Q33" s="1"/>
  <c r="Q34" s="1"/>
  <c r="Q35" s="1"/>
  <c r="Q36" s="1"/>
  <c r="Q37" s="1"/>
  <c r="Q38" s="1"/>
  <c r="R27"/>
  <c r="AG24"/>
  <c r="AG23"/>
  <c r="AG22"/>
  <c r="AG21"/>
  <c r="AG20"/>
  <c r="AG19"/>
  <c r="AG18"/>
  <c r="I18"/>
  <c r="AG17"/>
  <c r="I17"/>
  <c r="AG16"/>
  <c r="I16"/>
  <c r="AG15"/>
  <c r="I15"/>
  <c r="AG14"/>
  <c r="I14"/>
  <c r="AG13"/>
  <c r="I13"/>
  <c r="AG12"/>
  <c r="I12"/>
  <c r="AG11"/>
  <c r="I11"/>
  <c r="AG10"/>
  <c r="I10"/>
  <c r="AT9"/>
  <c r="AZ9" s="1"/>
  <c r="AG9"/>
  <c r="AG8"/>
  <c r="I8"/>
  <c r="AT7"/>
  <c r="AZ7" s="1"/>
  <c r="AG7"/>
  <c r="I7"/>
  <c r="AG6"/>
  <c r="I6"/>
  <c r="AG5"/>
  <c r="I5"/>
  <c r="AG4"/>
  <c r="I4"/>
  <c r="AG3"/>
  <c r="AT2"/>
  <c r="AS2"/>
  <c r="AQ2"/>
  <c r="AG2"/>
  <c r="I2"/>
  <c r="AG1"/>
  <c r="D1"/>
  <c r="A1"/>
  <c r="A5" i="6"/>
  <c r="A6" s="1"/>
  <c r="A7" s="1"/>
  <c r="A8" s="1"/>
  <c r="A9" s="1"/>
  <c r="A10" s="1"/>
  <c r="A11" s="1"/>
  <c r="A12" s="1"/>
  <c r="A13" s="1"/>
  <c r="B3"/>
  <c r="AT3" i="7" s="1"/>
  <c r="AZ3" s="1"/>
  <c r="AT4"/>
  <c r="E251" i="2"/>
  <c r="D251"/>
  <c r="C251"/>
  <c r="B251"/>
  <c r="A251"/>
  <c r="E250"/>
  <c r="D250"/>
  <c r="C250"/>
  <c r="B250"/>
  <c r="A250"/>
  <c r="E249"/>
  <c r="D249"/>
  <c r="C249"/>
  <c r="B249"/>
  <c r="A249"/>
  <c r="E248"/>
  <c r="D248"/>
  <c r="C248"/>
  <c r="B248"/>
  <c r="A248"/>
  <c r="E247"/>
  <c r="D247"/>
  <c r="C247"/>
  <c r="B247"/>
  <c r="A247"/>
  <c r="E246"/>
  <c r="D246"/>
  <c r="C246"/>
  <c r="B246"/>
  <c r="A246"/>
  <c r="E245"/>
  <c r="D245"/>
  <c r="C245"/>
  <c r="B245"/>
  <c r="A245"/>
  <c r="E244"/>
  <c r="D244"/>
  <c r="C244"/>
  <c r="B244"/>
  <c r="A244"/>
  <c r="E243"/>
  <c r="D243"/>
  <c r="C243"/>
  <c r="B243"/>
  <c r="A243"/>
  <c r="E242"/>
  <c r="D242"/>
  <c r="C242"/>
  <c r="B242"/>
  <c r="A242"/>
  <c r="E241"/>
  <c r="D241"/>
  <c r="C241"/>
  <c r="B241"/>
  <c r="A241"/>
  <c r="E240"/>
  <c r="D240"/>
  <c r="C240"/>
  <c r="B240"/>
  <c r="A240"/>
  <c r="E239"/>
  <c r="D239"/>
  <c r="C239"/>
  <c r="B239"/>
  <c r="A239"/>
  <c r="E238"/>
  <c r="D238"/>
  <c r="C238"/>
  <c r="B238"/>
  <c r="A238"/>
  <c r="E237"/>
  <c r="D237"/>
  <c r="C237"/>
  <c r="B237"/>
  <c r="A237"/>
  <c r="E236"/>
  <c r="D236"/>
  <c r="C236"/>
  <c r="B236"/>
  <c r="A236"/>
  <c r="E235"/>
  <c r="D235"/>
  <c r="C235"/>
  <c r="B235"/>
  <c r="A235"/>
  <c r="E234"/>
  <c r="D234"/>
  <c r="C234"/>
  <c r="B234"/>
  <c r="A234"/>
  <c r="E233"/>
  <c r="D233"/>
  <c r="C233"/>
  <c r="B233"/>
  <c r="A233"/>
  <c r="E232"/>
  <c r="D232"/>
  <c r="C232"/>
  <c r="B232"/>
  <c r="A232"/>
  <c r="E231"/>
  <c r="D231"/>
  <c r="C231"/>
  <c r="B231"/>
  <c r="A231"/>
  <c r="E230"/>
  <c r="D230"/>
  <c r="C230"/>
  <c r="B230"/>
  <c r="A230"/>
  <c r="E229"/>
  <c r="D229"/>
  <c r="C229"/>
  <c r="B229"/>
  <c r="A229"/>
  <c r="E228"/>
  <c r="D228"/>
  <c r="C228"/>
  <c r="B228"/>
  <c r="A228"/>
  <c r="E227"/>
  <c r="D227"/>
  <c r="C227"/>
  <c r="B227"/>
  <c r="A227"/>
  <c r="E226"/>
  <c r="D226"/>
  <c r="C226"/>
  <c r="B226"/>
  <c r="A226"/>
  <c r="E225"/>
  <c r="D225"/>
  <c r="C225"/>
  <c r="B225"/>
  <c r="A225"/>
  <c r="E224"/>
  <c r="D224"/>
  <c r="C224"/>
  <c r="B224"/>
  <c r="A224"/>
  <c r="E223"/>
  <c r="D223"/>
  <c r="C223"/>
  <c r="B223"/>
  <c r="A223"/>
  <c r="E222"/>
  <c r="D222"/>
  <c r="C222"/>
  <c r="B222"/>
  <c r="A222"/>
  <c r="E221"/>
  <c r="D221"/>
  <c r="C221"/>
  <c r="B221"/>
  <c r="A221"/>
  <c r="E220"/>
  <c r="D220"/>
  <c r="C220"/>
  <c r="B220"/>
  <c r="A220"/>
  <c r="E219"/>
  <c r="D219"/>
  <c r="C219"/>
  <c r="B219"/>
  <c r="A219"/>
  <c r="E218"/>
  <c r="D218"/>
  <c r="C218"/>
  <c r="B218"/>
  <c r="A218"/>
  <c r="E217"/>
  <c r="D217"/>
  <c r="C217"/>
  <c r="B217"/>
  <c r="A217"/>
  <c r="E216"/>
  <c r="D216"/>
  <c r="C216"/>
  <c r="B216"/>
  <c r="A216"/>
  <c r="E215"/>
  <c r="D215"/>
  <c r="C215"/>
  <c r="B215"/>
  <c r="A215"/>
  <c r="E214"/>
  <c r="D214"/>
  <c r="C214"/>
  <c r="B214"/>
  <c r="A214"/>
  <c r="E213"/>
  <c r="D213"/>
  <c r="C213"/>
  <c r="B213"/>
  <c r="A213"/>
  <c r="E212"/>
  <c r="D212"/>
  <c r="C212"/>
  <c r="B212"/>
  <c r="A212"/>
  <c r="E211"/>
  <c r="D211"/>
  <c r="C211"/>
  <c r="B211"/>
  <c r="A211"/>
  <c r="E210"/>
  <c r="D210"/>
  <c r="C210"/>
  <c r="B210"/>
  <c r="A210"/>
  <c r="E209"/>
  <c r="D209"/>
  <c r="C209"/>
  <c r="B209"/>
  <c r="A209"/>
  <c r="E208"/>
  <c r="D208"/>
  <c r="C208"/>
  <c r="B208"/>
  <c r="A208"/>
  <c r="E207"/>
  <c r="D207"/>
  <c r="C207"/>
  <c r="B207"/>
  <c r="A207"/>
  <c r="E206"/>
  <c r="D206"/>
  <c r="C206"/>
  <c r="B206"/>
  <c r="A206"/>
  <c r="E205"/>
  <c r="D205"/>
  <c r="C205"/>
  <c r="B205"/>
  <c r="A205"/>
  <c r="E204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B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7"/>
  <c r="D167"/>
  <c r="C167"/>
  <c r="B167"/>
  <c r="A167"/>
  <c r="E166"/>
  <c r="D166"/>
  <c r="C166"/>
  <c r="B166"/>
  <c r="A166"/>
  <c r="E165"/>
  <c r="D165"/>
  <c r="C165"/>
  <c r="B165"/>
  <c r="A165"/>
  <c r="E164"/>
  <c r="D164"/>
  <c r="C164"/>
  <c r="B164"/>
  <c r="A164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  <c r="E6"/>
  <c r="D6"/>
  <c r="C6"/>
  <c r="B6"/>
  <c r="A6"/>
  <c r="E5"/>
  <c r="D5"/>
  <c r="C5"/>
  <c r="B5"/>
  <c r="A5"/>
  <c r="E4"/>
  <c r="D4"/>
  <c r="C4"/>
  <c r="B4"/>
  <c r="G4" s="1"/>
  <c r="A4"/>
  <c r="E3"/>
  <c r="D3"/>
  <c r="C3"/>
  <c r="B3"/>
  <c r="A3"/>
  <c r="R4"/>
  <c r="S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B5" i="3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4"/>
  <c r="G257" i="2" l="1"/>
  <c r="AS3" i="7"/>
  <c r="G252" i="2"/>
  <c r="G253"/>
  <c r="G254"/>
  <c r="G255"/>
  <c r="G256"/>
  <c r="A3" i="8"/>
  <c r="AP2" i="7"/>
  <c r="AP3" s="1"/>
  <c r="AV3" s="1"/>
  <c r="AP6"/>
  <c r="AV6" s="1"/>
  <c r="AP7"/>
  <c r="AV7" s="1"/>
  <c r="BA7" s="1"/>
  <c r="CC7" s="1"/>
  <c r="AP35"/>
  <c r="AV35" s="1"/>
  <c r="BA35" s="1"/>
  <c r="CC35" s="1"/>
  <c r="AZ41"/>
  <c r="AV41" s="1"/>
  <c r="AZ45"/>
  <c r="AY45" s="1"/>
  <c r="BE45" s="1"/>
  <c r="AZ47"/>
  <c r="AV47" s="1"/>
  <c r="AZ49"/>
  <c r="AV49" s="1"/>
  <c r="AZ55"/>
  <c r="AV55" s="1"/>
  <c r="AZ57"/>
  <c r="AV57" s="1"/>
  <c r="AZ59"/>
  <c r="AV59" s="1"/>
  <c r="AZ61"/>
  <c r="AV61" s="1"/>
  <c r="AZ63"/>
  <c r="AV63" s="1"/>
  <c r="AZ65"/>
  <c r="AV65" s="1"/>
  <c r="AZ67"/>
  <c r="AV67" s="1"/>
  <c r="AZ69"/>
  <c r="AV69" s="1"/>
  <c r="AZ71"/>
  <c r="AV71" s="1"/>
  <c r="AZ73"/>
  <c r="AV73" s="1"/>
  <c r="AZ75"/>
  <c r="AV75" s="1"/>
  <c r="AZ77"/>
  <c r="AV77" s="1"/>
  <c r="AZ79"/>
  <c r="AV79" s="1"/>
  <c r="AZ81"/>
  <c r="AV81" s="1"/>
  <c r="AZ83"/>
  <c r="AV83" s="1"/>
  <c r="AZ85"/>
  <c r="AV85" s="1"/>
  <c r="AZ87"/>
  <c r="AV87" s="1"/>
  <c r="AZ89"/>
  <c r="AV89" s="1"/>
  <c r="AZ91"/>
  <c r="AV91" s="1"/>
  <c r="AZ93"/>
  <c r="AV93" s="1"/>
  <c r="AZ95"/>
  <c r="AV95" s="1"/>
  <c r="AZ97"/>
  <c r="AV97" s="1"/>
  <c r="AZ99"/>
  <c r="AV99" s="1"/>
  <c r="AZ101"/>
  <c r="AV101" s="1"/>
  <c r="AZ103"/>
  <c r="AV103" s="1"/>
  <c r="AZ105"/>
  <c r="AV105" s="1"/>
  <c r="AZ107"/>
  <c r="AV107" s="1"/>
  <c r="AZ109"/>
  <c r="AV109" s="1"/>
  <c r="AZ111"/>
  <c r="AV111" s="1"/>
  <c r="AZ113"/>
  <c r="AV113" s="1"/>
  <c r="AZ115"/>
  <c r="AV115" s="1"/>
  <c r="AZ117"/>
  <c r="AV117" s="1"/>
  <c r="AZ119"/>
  <c r="AV119" s="1"/>
  <c r="AZ121"/>
  <c r="AV121" s="1"/>
  <c r="AZ123"/>
  <c r="AV123" s="1"/>
  <c r="AZ125"/>
  <c r="AV125" s="1"/>
  <c r="AZ127"/>
  <c r="AV127" s="1"/>
  <c r="AP9"/>
  <c r="AV9" s="1"/>
  <c r="BA9" s="1"/>
  <c r="CC9" s="1"/>
  <c r="AP36"/>
  <c r="AV36" s="1"/>
  <c r="BA36" s="1"/>
  <c r="CC36" s="1"/>
  <c r="AP38"/>
  <c r="AV38" s="1"/>
  <c r="AW38" s="1"/>
  <c r="AP40"/>
  <c r="AV40" s="1"/>
  <c r="BA40" s="1"/>
  <c r="CC40" s="1"/>
  <c r="AP42"/>
  <c r="AV42" s="1"/>
  <c r="BA42" s="1"/>
  <c r="CC42" s="1"/>
  <c r="AP44"/>
  <c r="AV44" s="1"/>
  <c r="BA44" s="1"/>
  <c r="CC44" s="1"/>
  <c r="AP50"/>
  <c r="AV50" s="1"/>
  <c r="AW50" s="1"/>
  <c r="AP54"/>
  <c r="AV54" s="1"/>
  <c r="BA54" s="1"/>
  <c r="CC54" s="1"/>
  <c r="AP56"/>
  <c r="AV56" s="1"/>
  <c r="BA56" s="1"/>
  <c r="CC56" s="1"/>
  <c r="AP58"/>
  <c r="AV58" s="1"/>
  <c r="AW58" s="1"/>
  <c r="AP60"/>
  <c r="AV60" s="1"/>
  <c r="BA60" s="1"/>
  <c r="CC60" s="1"/>
  <c r="AP62"/>
  <c r="AV62" s="1"/>
  <c r="BA62" s="1"/>
  <c r="CC62" s="1"/>
  <c r="AP64"/>
  <c r="AV64" s="1"/>
  <c r="BA64" s="1"/>
  <c r="CC64" s="1"/>
  <c r="AP66"/>
  <c r="AV66" s="1"/>
  <c r="AW66" s="1"/>
  <c r="AP68"/>
  <c r="AV68" s="1"/>
  <c r="BA68" s="1"/>
  <c r="CC68" s="1"/>
  <c r="AP70"/>
  <c r="AV70" s="1"/>
  <c r="BA70" s="1"/>
  <c r="CC70" s="1"/>
  <c r="AP72"/>
  <c r="AV72" s="1"/>
  <c r="BA72" s="1"/>
  <c r="CC72" s="1"/>
  <c r="AP74"/>
  <c r="AV74" s="1"/>
  <c r="AW74" s="1"/>
  <c r="AP76"/>
  <c r="AV76" s="1"/>
  <c r="BA76" s="1"/>
  <c r="CC76" s="1"/>
  <c r="AP78"/>
  <c r="AV78" s="1"/>
  <c r="BA78" s="1"/>
  <c r="CC78" s="1"/>
  <c r="AP80"/>
  <c r="AV80" s="1"/>
  <c r="AP82"/>
  <c r="AV82" s="1"/>
  <c r="AW82" s="1"/>
  <c r="AP84"/>
  <c r="AV84" s="1"/>
  <c r="BA84" s="1"/>
  <c r="CC84" s="1"/>
  <c r="AP86"/>
  <c r="AV86" s="1"/>
  <c r="BA86" s="1"/>
  <c r="CC86" s="1"/>
  <c r="AP88"/>
  <c r="AV88" s="1"/>
  <c r="BA88" s="1"/>
  <c r="CC88" s="1"/>
  <c r="AP90"/>
  <c r="AV90" s="1"/>
  <c r="AW90" s="1"/>
  <c r="AP92"/>
  <c r="AV92" s="1"/>
  <c r="BA92" s="1"/>
  <c r="CC92" s="1"/>
  <c r="AP94"/>
  <c r="AV94" s="1"/>
  <c r="BA94" s="1"/>
  <c r="CC94" s="1"/>
  <c r="AP96"/>
  <c r="AV96" s="1"/>
  <c r="BA96" s="1"/>
  <c r="CC96" s="1"/>
  <c r="AP98"/>
  <c r="AV98" s="1"/>
  <c r="AW98" s="1"/>
  <c r="AP100"/>
  <c r="AV100" s="1"/>
  <c r="BA100" s="1"/>
  <c r="CC100" s="1"/>
  <c r="AP102"/>
  <c r="AV102" s="1"/>
  <c r="BA102" s="1"/>
  <c r="CC102" s="1"/>
  <c r="AP104"/>
  <c r="AV104" s="1"/>
  <c r="BA104" s="1"/>
  <c r="CC104" s="1"/>
  <c r="AP106"/>
  <c r="AV106" s="1"/>
  <c r="AW106" s="1"/>
  <c r="AP108"/>
  <c r="AV108" s="1"/>
  <c r="BA108" s="1"/>
  <c r="CC108" s="1"/>
  <c r="AP110"/>
  <c r="AV110" s="1"/>
  <c r="BA110" s="1"/>
  <c r="CC110" s="1"/>
  <c r="AP112"/>
  <c r="AV112" s="1"/>
  <c r="BA112" s="1"/>
  <c r="CC112" s="1"/>
  <c r="AP114"/>
  <c r="AV114" s="1"/>
  <c r="AW114" s="1"/>
  <c r="AP116"/>
  <c r="AV116" s="1"/>
  <c r="BA116" s="1"/>
  <c r="CC116" s="1"/>
  <c r="AP118"/>
  <c r="AV118" s="1"/>
  <c r="BA118" s="1"/>
  <c r="CC118" s="1"/>
  <c r="AP120"/>
  <c r="AV120" s="1"/>
  <c r="BA120" s="1"/>
  <c r="CC120" s="1"/>
  <c r="AP122"/>
  <c r="AV122" s="1"/>
  <c r="AW122" s="1"/>
  <c r="AP124"/>
  <c r="AV124" s="1"/>
  <c r="BA124" s="1"/>
  <c r="CC124" s="1"/>
  <c r="AP126"/>
  <c r="AV126" s="1"/>
  <c r="BA126" s="1"/>
  <c r="CC126" s="1"/>
  <c r="AZ4"/>
  <c r="AY4" s="1"/>
  <c r="BE4" s="1"/>
  <c r="AZ8"/>
  <c r="AY8" s="1"/>
  <c r="BE8" s="1"/>
  <c r="AY3"/>
  <c r="BE3" s="1"/>
  <c r="AS4"/>
  <c r="AS5" s="1"/>
  <c r="AY6"/>
  <c r="BE6" s="1"/>
  <c r="AY9"/>
  <c r="BE9" s="1"/>
  <c r="AY36"/>
  <c r="BE36" s="1"/>
  <c r="AY38"/>
  <c r="BE38" s="1"/>
  <c r="AY40"/>
  <c r="BE40" s="1"/>
  <c r="AY42"/>
  <c r="BE42" s="1"/>
  <c r="AY44"/>
  <c r="BE44" s="1"/>
  <c r="AY50"/>
  <c r="BE50" s="1"/>
  <c r="AY54"/>
  <c r="BE54" s="1"/>
  <c r="AY56"/>
  <c r="BE56" s="1"/>
  <c r="AY58"/>
  <c r="BE58" s="1"/>
  <c r="AY60"/>
  <c r="BE60" s="1"/>
  <c r="AY62"/>
  <c r="BE62" s="1"/>
  <c r="AY64"/>
  <c r="BE64" s="1"/>
  <c r="AQ65"/>
  <c r="AR65" s="1"/>
  <c r="AY66"/>
  <c r="BE66" s="1"/>
  <c r="AQ67"/>
  <c r="AR67" s="1"/>
  <c r="AY68"/>
  <c r="BE68" s="1"/>
  <c r="AQ69"/>
  <c r="AR69" s="1"/>
  <c r="AY70"/>
  <c r="BE70" s="1"/>
  <c r="AQ71"/>
  <c r="AR71" s="1"/>
  <c r="AY72"/>
  <c r="BE72" s="1"/>
  <c r="AQ73"/>
  <c r="AR73" s="1"/>
  <c r="AY74"/>
  <c r="BE74" s="1"/>
  <c r="AQ75"/>
  <c r="AR75" s="1"/>
  <c r="AY76"/>
  <c r="BE76" s="1"/>
  <c r="AQ77"/>
  <c r="AR77" s="1"/>
  <c r="AY78"/>
  <c r="BE78" s="1"/>
  <c r="AQ79"/>
  <c r="AR79" s="1"/>
  <c r="AY80"/>
  <c r="BE80" s="1"/>
  <c r="AQ81"/>
  <c r="AR81" s="1"/>
  <c r="AY82"/>
  <c r="BE82" s="1"/>
  <c r="AQ83"/>
  <c r="AR83" s="1"/>
  <c r="AY84"/>
  <c r="BE84" s="1"/>
  <c r="AQ85"/>
  <c r="AR85" s="1"/>
  <c r="AY86"/>
  <c r="BE86" s="1"/>
  <c r="AQ87"/>
  <c r="AR87" s="1"/>
  <c r="AY88"/>
  <c r="BE88" s="1"/>
  <c r="AQ89"/>
  <c r="AR89" s="1"/>
  <c r="AY90"/>
  <c r="BE90" s="1"/>
  <c r="AQ91"/>
  <c r="AR91" s="1"/>
  <c r="AY92"/>
  <c r="BE92" s="1"/>
  <c r="AQ93"/>
  <c r="AR93" s="1"/>
  <c r="AY94"/>
  <c r="BE94" s="1"/>
  <c r="AQ95"/>
  <c r="AR95" s="1"/>
  <c r="AY96"/>
  <c r="BE96" s="1"/>
  <c r="AQ97"/>
  <c r="AR97" s="1"/>
  <c r="AY98"/>
  <c r="BE98" s="1"/>
  <c r="AQ99"/>
  <c r="AR99" s="1"/>
  <c r="AY100"/>
  <c r="BE100" s="1"/>
  <c r="AQ101"/>
  <c r="AR101" s="1"/>
  <c r="AY102"/>
  <c r="BE102" s="1"/>
  <c r="AQ103"/>
  <c r="AR103" s="1"/>
  <c r="AY104"/>
  <c r="BE104" s="1"/>
  <c r="AQ105"/>
  <c r="AR105" s="1"/>
  <c r="AY106"/>
  <c r="BE106" s="1"/>
  <c r="AQ107"/>
  <c r="AR107" s="1"/>
  <c r="AY108"/>
  <c r="BE108" s="1"/>
  <c r="AQ109"/>
  <c r="AR109" s="1"/>
  <c r="AY110"/>
  <c r="BE110" s="1"/>
  <c r="AQ111"/>
  <c r="AR111" s="1"/>
  <c r="AY112"/>
  <c r="BE112" s="1"/>
  <c r="AQ113"/>
  <c r="AR113" s="1"/>
  <c r="AY114"/>
  <c r="BE114" s="1"/>
  <c r="AQ115"/>
  <c r="AR115" s="1"/>
  <c r="AY116"/>
  <c r="BE116" s="1"/>
  <c r="AQ117"/>
  <c r="AR117" s="1"/>
  <c r="AY118"/>
  <c r="BE118" s="1"/>
  <c r="AQ119"/>
  <c r="AR119" s="1"/>
  <c r="AY120"/>
  <c r="BE120" s="1"/>
  <c r="AQ121"/>
  <c r="AR121" s="1"/>
  <c r="AY122"/>
  <c r="BE122" s="1"/>
  <c r="AQ123"/>
  <c r="AR123" s="1"/>
  <c r="AY124"/>
  <c r="BE124" s="1"/>
  <c r="AQ125"/>
  <c r="AR125" s="1"/>
  <c r="AY126"/>
  <c r="BE126" s="1"/>
  <c r="AQ127"/>
  <c r="AR127" s="1"/>
  <c r="AZ2"/>
  <c r="AQ3"/>
  <c r="AW7"/>
  <c r="AY7"/>
  <c r="BE7" s="1"/>
  <c r="AY35"/>
  <c r="BE35" s="1"/>
  <c r="AY41"/>
  <c r="BE41" s="1"/>
  <c r="AY55"/>
  <c r="BE55" s="1"/>
  <c r="AY63"/>
  <c r="BE63" s="1"/>
  <c r="AQ64"/>
  <c r="AQ66"/>
  <c r="AR66" s="1"/>
  <c r="AQ68"/>
  <c r="AQ70"/>
  <c r="AY71"/>
  <c r="BE71" s="1"/>
  <c r="AQ72"/>
  <c r="AQ74"/>
  <c r="AR74" s="1"/>
  <c r="AQ76"/>
  <c r="AQ78"/>
  <c r="AY79"/>
  <c r="BE79" s="1"/>
  <c r="AQ80"/>
  <c r="AQ82"/>
  <c r="AQ84"/>
  <c r="AQ86"/>
  <c r="AY87"/>
  <c r="BE87" s="1"/>
  <c r="AQ88"/>
  <c r="AQ90"/>
  <c r="AQ92"/>
  <c r="AQ94"/>
  <c r="AY95"/>
  <c r="BE95" s="1"/>
  <c r="AQ96"/>
  <c r="AQ98"/>
  <c r="AQ100"/>
  <c r="AQ102"/>
  <c r="AY103"/>
  <c r="BE103" s="1"/>
  <c r="AQ104"/>
  <c r="AQ106"/>
  <c r="AQ108"/>
  <c r="AQ110"/>
  <c r="AY111"/>
  <c r="BE111" s="1"/>
  <c r="AQ112"/>
  <c r="AQ114"/>
  <c r="AQ116"/>
  <c r="AQ118"/>
  <c r="AY119"/>
  <c r="BE119" s="1"/>
  <c r="AQ120"/>
  <c r="AQ122"/>
  <c r="AQ124"/>
  <c r="AQ126"/>
  <c r="AY127"/>
  <c r="BE127" s="1"/>
  <c r="AQ128"/>
  <c r="AR128" s="1"/>
  <c r="AZ128"/>
  <c r="A4" i="8"/>
  <c r="R3" i="2"/>
  <c r="T4"/>
  <c r="T5"/>
  <c r="G251"/>
  <c r="U251"/>
  <c r="T251"/>
  <c r="S251"/>
  <c r="R251"/>
  <c r="U250"/>
  <c r="T250"/>
  <c r="S250"/>
  <c r="R250"/>
  <c r="G249"/>
  <c r="U249"/>
  <c r="T249"/>
  <c r="S249"/>
  <c r="R249"/>
  <c r="U248"/>
  <c r="T248"/>
  <c r="S248"/>
  <c r="R248"/>
  <c r="G247"/>
  <c r="U247"/>
  <c r="T247"/>
  <c r="S247"/>
  <c r="R247"/>
  <c r="U246"/>
  <c r="T246"/>
  <c r="S246"/>
  <c r="R246"/>
  <c r="G245"/>
  <c r="U245"/>
  <c r="T245"/>
  <c r="S245"/>
  <c r="R245"/>
  <c r="U244"/>
  <c r="T244"/>
  <c r="S244"/>
  <c r="R244"/>
  <c r="G243"/>
  <c r="U243"/>
  <c r="T243"/>
  <c r="S243"/>
  <c r="R243"/>
  <c r="U242"/>
  <c r="T242"/>
  <c r="S242"/>
  <c r="R242"/>
  <c r="G241"/>
  <c r="U241"/>
  <c r="T241"/>
  <c r="S241"/>
  <c r="R241"/>
  <c r="U240"/>
  <c r="T240"/>
  <c r="S240"/>
  <c r="R240"/>
  <c r="G239"/>
  <c r="U239"/>
  <c r="T239"/>
  <c r="S239"/>
  <c r="R239"/>
  <c r="U238"/>
  <c r="T238"/>
  <c r="S238"/>
  <c r="R238"/>
  <c r="G237"/>
  <c r="U237"/>
  <c r="T237"/>
  <c r="S237"/>
  <c r="R237"/>
  <c r="U236"/>
  <c r="T236"/>
  <c r="S236"/>
  <c r="R236"/>
  <c r="G235"/>
  <c r="U235"/>
  <c r="T235"/>
  <c r="S235"/>
  <c r="R235"/>
  <c r="U234"/>
  <c r="T234"/>
  <c r="S234"/>
  <c r="R234"/>
  <c r="G233"/>
  <c r="U233"/>
  <c r="T233"/>
  <c r="S233"/>
  <c r="R233"/>
  <c r="U232"/>
  <c r="T232"/>
  <c r="S232"/>
  <c r="R232"/>
  <c r="G231"/>
  <c r="U231"/>
  <c r="T231"/>
  <c r="S231"/>
  <c r="R231"/>
  <c r="U230"/>
  <c r="T230"/>
  <c r="S230"/>
  <c r="R230"/>
  <c r="G229"/>
  <c r="U229"/>
  <c r="T229"/>
  <c r="S229"/>
  <c r="R229"/>
  <c r="U228"/>
  <c r="T228"/>
  <c r="S228"/>
  <c r="R228"/>
  <c r="G227"/>
  <c r="U227"/>
  <c r="T227"/>
  <c r="S227"/>
  <c r="R227"/>
  <c r="U226"/>
  <c r="T226"/>
  <c r="S226"/>
  <c r="R226"/>
  <c r="G225"/>
  <c r="U225"/>
  <c r="T225"/>
  <c r="S225"/>
  <c r="R225"/>
  <c r="U224"/>
  <c r="T224"/>
  <c r="S224"/>
  <c r="R224"/>
  <c r="G223"/>
  <c r="U223"/>
  <c r="T223"/>
  <c r="S223"/>
  <c r="R223"/>
  <c r="U222"/>
  <c r="T222"/>
  <c r="S222"/>
  <c r="R222"/>
  <c r="G221"/>
  <c r="U221"/>
  <c r="T221"/>
  <c r="S221"/>
  <c r="R221"/>
  <c r="U220"/>
  <c r="T220"/>
  <c r="S220"/>
  <c r="R220"/>
  <c r="G219"/>
  <c r="U219"/>
  <c r="T219"/>
  <c r="S219"/>
  <c r="R219"/>
  <c r="U218"/>
  <c r="T218"/>
  <c r="S218"/>
  <c r="R218"/>
  <c r="G217"/>
  <c r="U217"/>
  <c r="T217"/>
  <c r="S217"/>
  <c r="R217"/>
  <c r="U216"/>
  <c r="T216"/>
  <c r="S216"/>
  <c r="R216"/>
  <c r="G215"/>
  <c r="U215"/>
  <c r="T215"/>
  <c r="S215"/>
  <c r="R215"/>
  <c r="U214"/>
  <c r="T214"/>
  <c r="S214"/>
  <c r="R214"/>
  <c r="G213"/>
  <c r="U213"/>
  <c r="T213"/>
  <c r="S213"/>
  <c r="R213"/>
  <c r="U212"/>
  <c r="T212"/>
  <c r="S212"/>
  <c r="R212"/>
  <c r="G211"/>
  <c r="U211"/>
  <c r="T211"/>
  <c r="S211"/>
  <c r="R211"/>
  <c r="U210"/>
  <c r="T210"/>
  <c r="S210"/>
  <c r="R210"/>
  <c r="G209"/>
  <c r="U209"/>
  <c r="T209"/>
  <c r="S209"/>
  <c r="R209"/>
  <c r="U208"/>
  <c r="T208"/>
  <c r="S208"/>
  <c r="R208"/>
  <c r="G207"/>
  <c r="U207"/>
  <c r="T207"/>
  <c r="S207"/>
  <c r="R207"/>
  <c r="U206"/>
  <c r="T206"/>
  <c r="S206"/>
  <c r="R206"/>
  <c r="G205"/>
  <c r="U205"/>
  <c r="T205"/>
  <c r="S205"/>
  <c r="R205"/>
  <c r="U204"/>
  <c r="T204"/>
  <c r="S204"/>
  <c r="R204"/>
  <c r="G203"/>
  <c r="U203"/>
  <c r="T203"/>
  <c r="S203"/>
  <c r="R203"/>
  <c r="U202"/>
  <c r="T202"/>
  <c r="S202"/>
  <c r="R202"/>
  <c r="G201"/>
  <c r="U201"/>
  <c r="T201"/>
  <c r="S201"/>
  <c r="R201"/>
  <c r="U200"/>
  <c r="T200"/>
  <c r="S200"/>
  <c r="R200"/>
  <c r="G199"/>
  <c r="U199"/>
  <c r="T199"/>
  <c r="S199"/>
  <c r="R199"/>
  <c r="U198"/>
  <c r="T198"/>
  <c r="S198"/>
  <c r="R198"/>
  <c r="G197"/>
  <c r="U197"/>
  <c r="T197"/>
  <c r="S197"/>
  <c r="R197"/>
  <c r="U196"/>
  <c r="T196"/>
  <c r="S196"/>
  <c r="R196"/>
  <c r="G195"/>
  <c r="U195"/>
  <c r="T195"/>
  <c r="S195"/>
  <c r="R195"/>
  <c r="U194"/>
  <c r="T194"/>
  <c r="S194"/>
  <c r="R194"/>
  <c r="G193"/>
  <c r="U193"/>
  <c r="T193"/>
  <c r="S193"/>
  <c r="R193"/>
  <c r="U192"/>
  <c r="T192"/>
  <c r="S192"/>
  <c r="R192"/>
  <c r="G191"/>
  <c r="U191"/>
  <c r="T191"/>
  <c r="S191"/>
  <c r="R191"/>
  <c r="U190"/>
  <c r="T190"/>
  <c r="S190"/>
  <c r="R190"/>
  <c r="G189"/>
  <c r="U189"/>
  <c r="T189"/>
  <c r="S189"/>
  <c r="R189"/>
  <c r="U188"/>
  <c r="T188"/>
  <c r="S188"/>
  <c r="R188"/>
  <c r="G187"/>
  <c r="U187"/>
  <c r="T187"/>
  <c r="S187"/>
  <c r="R187"/>
  <c r="U186"/>
  <c r="T186"/>
  <c r="S186"/>
  <c r="R186"/>
  <c r="G185"/>
  <c r="U185"/>
  <c r="T185"/>
  <c r="S185"/>
  <c r="R185"/>
  <c r="U184"/>
  <c r="T184"/>
  <c r="S184"/>
  <c r="R184"/>
  <c r="G183"/>
  <c r="U183"/>
  <c r="T183"/>
  <c r="S183"/>
  <c r="R183"/>
  <c r="U182"/>
  <c r="T182"/>
  <c r="S182"/>
  <c r="R182"/>
  <c r="G181"/>
  <c r="U181"/>
  <c r="T181"/>
  <c r="S181"/>
  <c r="R181"/>
  <c r="U180"/>
  <c r="T180"/>
  <c r="S180"/>
  <c r="R180"/>
  <c r="G179"/>
  <c r="U179"/>
  <c r="T179"/>
  <c r="S179"/>
  <c r="R179"/>
  <c r="U178"/>
  <c r="T178"/>
  <c r="S178"/>
  <c r="R178"/>
  <c r="G177"/>
  <c r="U177"/>
  <c r="T177"/>
  <c r="S177"/>
  <c r="R177"/>
  <c r="U176"/>
  <c r="T176"/>
  <c r="S176"/>
  <c r="R176"/>
  <c r="G175"/>
  <c r="U175"/>
  <c r="T175"/>
  <c r="S175"/>
  <c r="R175"/>
  <c r="U174"/>
  <c r="T174"/>
  <c r="S174"/>
  <c r="R174"/>
  <c r="G173"/>
  <c r="U173"/>
  <c r="T173"/>
  <c r="S173"/>
  <c r="R173"/>
  <c r="U172"/>
  <c r="T172"/>
  <c r="S172"/>
  <c r="R172"/>
  <c r="G171"/>
  <c r="U171"/>
  <c r="T171"/>
  <c r="S171"/>
  <c r="R171"/>
  <c r="U170"/>
  <c r="T170"/>
  <c r="S170"/>
  <c r="R170"/>
  <c r="I1"/>
  <c r="U169"/>
  <c r="T169"/>
  <c r="S169"/>
  <c r="R169"/>
  <c r="U168"/>
  <c r="T168"/>
  <c r="S168"/>
  <c r="R168"/>
  <c r="U167"/>
  <c r="T167"/>
  <c r="S167"/>
  <c r="R167"/>
  <c r="U166"/>
  <c r="T166"/>
  <c r="S166"/>
  <c r="R166"/>
  <c r="U165"/>
  <c r="T165"/>
  <c r="S165"/>
  <c r="R165"/>
  <c r="U164"/>
  <c r="T164"/>
  <c r="S164"/>
  <c r="R164"/>
  <c r="U163"/>
  <c r="T163"/>
  <c r="S163"/>
  <c r="R163"/>
  <c r="U162"/>
  <c r="T162"/>
  <c r="S162"/>
  <c r="R162"/>
  <c r="U161"/>
  <c r="T161"/>
  <c r="S161"/>
  <c r="R161"/>
  <c r="U160"/>
  <c r="T160"/>
  <c r="S160"/>
  <c r="R160"/>
  <c r="U159"/>
  <c r="T159"/>
  <c r="S159"/>
  <c r="R159"/>
  <c r="U158"/>
  <c r="T158"/>
  <c r="S158"/>
  <c r="R158"/>
  <c r="U157"/>
  <c r="T157"/>
  <c r="S157"/>
  <c r="R157"/>
  <c r="U156"/>
  <c r="T156"/>
  <c r="S156"/>
  <c r="R156"/>
  <c r="U155"/>
  <c r="T155"/>
  <c r="S155"/>
  <c r="R155"/>
  <c r="U154"/>
  <c r="T154"/>
  <c r="S154"/>
  <c r="R154"/>
  <c r="U153"/>
  <c r="T153"/>
  <c r="S153"/>
  <c r="R153"/>
  <c r="U152"/>
  <c r="T152"/>
  <c r="S152"/>
  <c r="R152"/>
  <c r="U151"/>
  <c r="T151"/>
  <c r="S151"/>
  <c r="R151"/>
  <c r="U150"/>
  <c r="T150"/>
  <c r="S150"/>
  <c r="R150"/>
  <c r="U149"/>
  <c r="T149"/>
  <c r="S149"/>
  <c r="R149"/>
  <c r="U148"/>
  <c r="T148"/>
  <c r="S148"/>
  <c r="R148"/>
  <c r="U147"/>
  <c r="T147"/>
  <c r="S147"/>
  <c r="R147"/>
  <c r="U146"/>
  <c r="T146"/>
  <c r="S146"/>
  <c r="R146"/>
  <c r="U145"/>
  <c r="T145"/>
  <c r="S145"/>
  <c r="R145"/>
  <c r="U144"/>
  <c r="T144"/>
  <c r="S144"/>
  <c r="R144"/>
  <c r="U143"/>
  <c r="T143"/>
  <c r="S143"/>
  <c r="R143"/>
  <c r="U142"/>
  <c r="T142"/>
  <c r="S142"/>
  <c r="R142"/>
  <c r="U141"/>
  <c r="T141"/>
  <c r="S141"/>
  <c r="R141"/>
  <c r="U140"/>
  <c r="T140"/>
  <c r="S140"/>
  <c r="R140"/>
  <c r="U139"/>
  <c r="T139"/>
  <c r="S139"/>
  <c r="R139"/>
  <c r="U138"/>
  <c r="T138"/>
  <c r="S138"/>
  <c r="R138"/>
  <c r="U137"/>
  <c r="T137"/>
  <c r="S137"/>
  <c r="R137"/>
  <c r="U136"/>
  <c r="T136"/>
  <c r="S136"/>
  <c r="R136"/>
  <c r="U135"/>
  <c r="T135"/>
  <c r="S135"/>
  <c r="R135"/>
  <c r="U134"/>
  <c r="T134"/>
  <c r="S134"/>
  <c r="R134"/>
  <c r="U133"/>
  <c r="T133"/>
  <c r="S133"/>
  <c r="R133"/>
  <c r="U132"/>
  <c r="T132"/>
  <c r="S132"/>
  <c r="R132"/>
  <c r="U131"/>
  <c r="T131"/>
  <c r="S131"/>
  <c r="R131"/>
  <c r="U130"/>
  <c r="T130"/>
  <c r="S130"/>
  <c r="R130"/>
  <c r="U129"/>
  <c r="T129"/>
  <c r="S129"/>
  <c r="R129"/>
  <c r="U128"/>
  <c r="T128"/>
  <c r="S128"/>
  <c r="R128"/>
  <c r="U127"/>
  <c r="T127"/>
  <c r="S127"/>
  <c r="R127"/>
  <c r="U126"/>
  <c r="T126"/>
  <c r="S126"/>
  <c r="R126"/>
  <c r="U125"/>
  <c r="T125"/>
  <c r="S125"/>
  <c r="R125"/>
  <c r="U124"/>
  <c r="T124"/>
  <c r="S124"/>
  <c r="R124"/>
  <c r="U123"/>
  <c r="T123"/>
  <c r="S123"/>
  <c r="R123"/>
  <c r="U122"/>
  <c r="T122"/>
  <c r="S122"/>
  <c r="R122"/>
  <c r="U121"/>
  <c r="T121"/>
  <c r="S121"/>
  <c r="R121"/>
  <c r="U120"/>
  <c r="T120"/>
  <c r="S120"/>
  <c r="R120"/>
  <c r="U119"/>
  <c r="T119"/>
  <c r="S119"/>
  <c r="R119"/>
  <c r="U118"/>
  <c r="T118"/>
  <c r="S118"/>
  <c r="R118"/>
  <c r="U117"/>
  <c r="T117"/>
  <c r="S117"/>
  <c r="R117"/>
  <c r="U116"/>
  <c r="T116"/>
  <c r="S116"/>
  <c r="R116"/>
  <c r="U115"/>
  <c r="T115"/>
  <c r="S115"/>
  <c r="R115"/>
  <c r="U114"/>
  <c r="T114"/>
  <c r="S114"/>
  <c r="R114"/>
  <c r="U113"/>
  <c r="T113"/>
  <c r="S113"/>
  <c r="R113"/>
  <c r="U112"/>
  <c r="T112"/>
  <c r="S112"/>
  <c r="R112"/>
  <c r="U111"/>
  <c r="T111"/>
  <c r="S111"/>
  <c r="R111"/>
  <c r="U110"/>
  <c r="T110"/>
  <c r="S110"/>
  <c r="R110"/>
  <c r="U109"/>
  <c r="T109"/>
  <c r="S109"/>
  <c r="R109"/>
  <c r="U108"/>
  <c r="T108"/>
  <c r="S108"/>
  <c r="R108"/>
  <c r="U107"/>
  <c r="T107"/>
  <c r="S107"/>
  <c r="R107"/>
  <c r="U106"/>
  <c r="T106"/>
  <c r="S106"/>
  <c r="R106"/>
  <c r="U105"/>
  <c r="T105"/>
  <c r="S105"/>
  <c r="R105"/>
  <c r="U104"/>
  <c r="T104"/>
  <c r="S104"/>
  <c r="R104"/>
  <c r="U103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U4"/>
  <c r="U3"/>
  <c r="T3"/>
  <c r="S3"/>
  <c r="AY123" i="7" l="1"/>
  <c r="BE123" s="1"/>
  <c r="AY115"/>
  <c r="BE115" s="1"/>
  <c r="AY107"/>
  <c r="BE107" s="1"/>
  <c r="AY99"/>
  <c r="BE99" s="1"/>
  <c r="AY91"/>
  <c r="BE91" s="1"/>
  <c r="AY83"/>
  <c r="BE83" s="1"/>
  <c r="AY75"/>
  <c r="BE75" s="1"/>
  <c r="AR70"/>
  <c r="AY67"/>
  <c r="BE67" s="1"/>
  <c r="AY59"/>
  <c r="BE59" s="1"/>
  <c r="AY47"/>
  <c r="BE47" s="1"/>
  <c r="AW35"/>
  <c r="AW40"/>
  <c r="AW44"/>
  <c r="BB44" s="1"/>
  <c r="AW36"/>
  <c r="BA80"/>
  <c r="CC80" s="1"/>
  <c r="AW80"/>
  <c r="AR120"/>
  <c r="AR112"/>
  <c r="AR104"/>
  <c r="AR96"/>
  <c r="AR88"/>
  <c r="AR80"/>
  <c r="AR72"/>
  <c r="AR64"/>
  <c r="AY61"/>
  <c r="BE61" s="1"/>
  <c r="AY57"/>
  <c r="BE57" s="1"/>
  <c r="AY49"/>
  <c r="BE49" s="1"/>
  <c r="AW112"/>
  <c r="AR124"/>
  <c r="AR116"/>
  <c r="AR108"/>
  <c r="AR100"/>
  <c r="AR92"/>
  <c r="AR84"/>
  <c r="AR76"/>
  <c r="AR68"/>
  <c r="AW96"/>
  <c r="AX96" s="1"/>
  <c r="BD96" s="1"/>
  <c r="AW64"/>
  <c r="AY125"/>
  <c r="BE125" s="1"/>
  <c r="AY121"/>
  <c r="BE121" s="1"/>
  <c r="AY117"/>
  <c r="BE117" s="1"/>
  <c r="AY113"/>
  <c r="BE113" s="1"/>
  <c r="AY109"/>
  <c r="BE109" s="1"/>
  <c r="AY105"/>
  <c r="BE105" s="1"/>
  <c r="AY101"/>
  <c r="BE101" s="1"/>
  <c r="AY97"/>
  <c r="BE97" s="1"/>
  <c r="AY93"/>
  <c r="BE93" s="1"/>
  <c r="AY89"/>
  <c r="BE89" s="1"/>
  <c r="AY85"/>
  <c r="BE85" s="1"/>
  <c r="AY81"/>
  <c r="BE81" s="1"/>
  <c r="AY77"/>
  <c r="BE77" s="1"/>
  <c r="AY73"/>
  <c r="BE73" s="1"/>
  <c r="AY69"/>
  <c r="BE69" s="1"/>
  <c r="AY65"/>
  <c r="BE65" s="1"/>
  <c r="AW120"/>
  <c r="AW104"/>
  <c r="AX104" s="1"/>
  <c r="BD104" s="1"/>
  <c r="AW88"/>
  <c r="AW72"/>
  <c r="AX72" s="1"/>
  <c r="BD72" s="1"/>
  <c r="AW56"/>
  <c r="AW124"/>
  <c r="BB124" s="1"/>
  <c r="AW116"/>
  <c r="AW108"/>
  <c r="BB108" s="1"/>
  <c r="AW100"/>
  <c r="AW92"/>
  <c r="BB92" s="1"/>
  <c r="AW84"/>
  <c r="AW76"/>
  <c r="BB76" s="1"/>
  <c r="AW68"/>
  <c r="AW60"/>
  <c r="BB60" s="1"/>
  <c r="AR126"/>
  <c r="AR122"/>
  <c r="AR118"/>
  <c r="AR114"/>
  <c r="AR110"/>
  <c r="AR106"/>
  <c r="AR102"/>
  <c r="AR98"/>
  <c r="AR94"/>
  <c r="AR90"/>
  <c r="AR86"/>
  <c r="AR82"/>
  <c r="AR78"/>
  <c r="AR2"/>
  <c r="AW126"/>
  <c r="BA122"/>
  <c r="CC122" s="1"/>
  <c r="AW118"/>
  <c r="BA114"/>
  <c r="CC114" s="1"/>
  <c r="AW110"/>
  <c r="BA106"/>
  <c r="CC106" s="1"/>
  <c r="AW102"/>
  <c r="BA98"/>
  <c r="CC98" s="1"/>
  <c r="AW94"/>
  <c r="BA90"/>
  <c r="CC90" s="1"/>
  <c r="AW86"/>
  <c r="BA82"/>
  <c r="CC82" s="1"/>
  <c r="AW78"/>
  <c r="BA74"/>
  <c r="CC74" s="1"/>
  <c r="AW70"/>
  <c r="BA66"/>
  <c r="CC66" s="1"/>
  <c r="AW62"/>
  <c r="BA58"/>
  <c r="CC58" s="1"/>
  <c r="AW54"/>
  <c r="BA50"/>
  <c r="CC50" s="1"/>
  <c r="AW42"/>
  <c r="BA38"/>
  <c r="CC38" s="1"/>
  <c r="AW9"/>
  <c r="AT43"/>
  <c r="AT51"/>
  <c r="AT5"/>
  <c r="AS6" s="1"/>
  <c r="AS7" s="1"/>
  <c r="AS8" s="1"/>
  <c r="AS9" s="1"/>
  <c r="AS10" s="1"/>
  <c r="AT46"/>
  <c r="AT13"/>
  <c r="AP4"/>
  <c r="AQ63"/>
  <c r="AR3"/>
  <c r="BA127"/>
  <c r="CC127" s="1"/>
  <c r="AW127"/>
  <c r="AX127" s="1"/>
  <c r="BD127" s="1"/>
  <c r="BA123"/>
  <c r="CC123" s="1"/>
  <c r="AW123"/>
  <c r="AX123" s="1"/>
  <c r="BD123" s="1"/>
  <c r="BA119"/>
  <c r="CC119" s="1"/>
  <c r="AW119"/>
  <c r="AX119" s="1"/>
  <c r="BD119" s="1"/>
  <c r="BA115"/>
  <c r="CC115" s="1"/>
  <c r="AW115"/>
  <c r="AX115" s="1"/>
  <c r="BD115" s="1"/>
  <c r="BA111"/>
  <c r="CC111" s="1"/>
  <c r="AW111"/>
  <c r="AX111" s="1"/>
  <c r="BD111" s="1"/>
  <c r="BA107"/>
  <c r="CC107" s="1"/>
  <c r="AW107"/>
  <c r="AX107" s="1"/>
  <c r="BD107" s="1"/>
  <c r="BA103"/>
  <c r="CC103" s="1"/>
  <c r="AW103"/>
  <c r="AX103" s="1"/>
  <c r="BD103" s="1"/>
  <c r="BA99"/>
  <c r="CC99" s="1"/>
  <c r="AW99"/>
  <c r="AX99" s="1"/>
  <c r="BD99" s="1"/>
  <c r="BA95"/>
  <c r="CC95" s="1"/>
  <c r="AW95"/>
  <c r="AX95" s="1"/>
  <c r="BD95" s="1"/>
  <c r="BA91"/>
  <c r="CC91" s="1"/>
  <c r="AW91"/>
  <c r="AX91" s="1"/>
  <c r="BD91" s="1"/>
  <c r="BA87"/>
  <c r="CC87" s="1"/>
  <c r="AW87"/>
  <c r="AX87" s="1"/>
  <c r="BD87" s="1"/>
  <c r="BA83"/>
  <c r="CC83" s="1"/>
  <c r="AW83"/>
  <c r="AX83" s="1"/>
  <c r="BD83" s="1"/>
  <c r="BA79"/>
  <c r="CC79" s="1"/>
  <c r="AW79"/>
  <c r="AX79" s="1"/>
  <c r="BD79" s="1"/>
  <c r="BA75"/>
  <c r="CC75" s="1"/>
  <c r="AW75"/>
  <c r="AX75" s="1"/>
  <c r="BD75" s="1"/>
  <c r="BA71"/>
  <c r="CC71" s="1"/>
  <c r="AW71"/>
  <c r="BA67"/>
  <c r="CC67" s="1"/>
  <c r="AW67"/>
  <c r="BA63"/>
  <c r="CC63" s="1"/>
  <c r="AW63"/>
  <c r="BA59"/>
  <c r="CC59" s="1"/>
  <c r="AW59"/>
  <c r="BA55"/>
  <c r="CC55" s="1"/>
  <c r="AW55"/>
  <c r="BA47"/>
  <c r="CC47" s="1"/>
  <c r="AW47"/>
  <c r="BA125"/>
  <c r="CC125" s="1"/>
  <c r="AW125"/>
  <c r="BB125" s="1"/>
  <c r="BA121"/>
  <c r="CC121" s="1"/>
  <c r="AW121"/>
  <c r="BB121" s="1"/>
  <c r="BA117"/>
  <c r="CC117" s="1"/>
  <c r="AW117"/>
  <c r="BB117" s="1"/>
  <c r="BA113"/>
  <c r="CC113" s="1"/>
  <c r="AW113"/>
  <c r="BB113" s="1"/>
  <c r="BA109"/>
  <c r="CC109" s="1"/>
  <c r="AW109"/>
  <c r="BB109" s="1"/>
  <c r="BA105"/>
  <c r="CC105" s="1"/>
  <c r="AW105"/>
  <c r="BB105" s="1"/>
  <c r="BA101"/>
  <c r="CC101" s="1"/>
  <c r="AW101"/>
  <c r="BB101" s="1"/>
  <c r="BA97"/>
  <c r="CC97" s="1"/>
  <c r="AW97"/>
  <c r="BB97" s="1"/>
  <c r="BA93"/>
  <c r="CC93" s="1"/>
  <c r="AW93"/>
  <c r="BB93" s="1"/>
  <c r="BA89"/>
  <c r="CC89" s="1"/>
  <c r="AW89"/>
  <c r="BB89" s="1"/>
  <c r="BA85"/>
  <c r="CC85" s="1"/>
  <c r="AW85"/>
  <c r="BB85" s="1"/>
  <c r="BA81"/>
  <c r="CC81" s="1"/>
  <c r="AW81"/>
  <c r="BB81" s="1"/>
  <c r="BA77"/>
  <c r="CC77" s="1"/>
  <c r="AW77"/>
  <c r="BB77" s="1"/>
  <c r="BA73"/>
  <c r="CC73" s="1"/>
  <c r="AW73"/>
  <c r="BB73" s="1"/>
  <c r="BA69"/>
  <c r="CC69" s="1"/>
  <c r="AW69"/>
  <c r="BB69" s="1"/>
  <c r="BA65"/>
  <c r="CC65" s="1"/>
  <c r="AW65"/>
  <c r="BB65" s="1"/>
  <c r="BA61"/>
  <c r="CC61" s="1"/>
  <c r="AW61"/>
  <c r="BB61" s="1"/>
  <c r="BA57"/>
  <c r="CC57" s="1"/>
  <c r="AW57"/>
  <c r="BB57" s="1"/>
  <c r="BA49"/>
  <c r="CC49" s="1"/>
  <c r="AW49"/>
  <c r="BB49" s="1"/>
  <c r="BA41"/>
  <c r="CC41" s="1"/>
  <c r="AW41"/>
  <c r="BB41" s="1"/>
  <c r="AV128"/>
  <c r="AY128"/>
  <c r="BE128" s="1"/>
  <c r="AX125"/>
  <c r="BD125" s="1"/>
  <c r="AX121"/>
  <c r="BD121" s="1"/>
  <c r="AX113"/>
  <c r="BD113" s="1"/>
  <c r="AX105"/>
  <c r="BD105" s="1"/>
  <c r="AX97"/>
  <c r="BD97" s="1"/>
  <c r="AX89"/>
  <c r="BD89" s="1"/>
  <c r="AX81"/>
  <c r="BD81" s="1"/>
  <c r="AX73"/>
  <c r="BD73" s="1"/>
  <c r="AX49"/>
  <c r="BD49" s="1"/>
  <c r="AY2"/>
  <c r="BE2" s="1"/>
  <c r="AV2"/>
  <c r="BB127"/>
  <c r="BB123"/>
  <c r="BB119"/>
  <c r="BB115"/>
  <c r="BB111"/>
  <c r="BB107"/>
  <c r="BB103"/>
  <c r="BB99"/>
  <c r="BB95"/>
  <c r="BB91"/>
  <c r="BB87"/>
  <c r="BB83"/>
  <c r="BB79"/>
  <c r="BB75"/>
  <c r="AX71"/>
  <c r="BD71" s="1"/>
  <c r="AX67"/>
  <c r="BD67" s="1"/>
  <c r="AX63"/>
  <c r="BD63" s="1"/>
  <c r="AX59"/>
  <c r="BD59" s="1"/>
  <c r="AX55"/>
  <c r="BD55" s="1"/>
  <c r="AX47"/>
  <c r="BD47" s="1"/>
  <c r="AX35"/>
  <c r="BD35" s="1"/>
  <c r="AX7"/>
  <c r="BD7" s="1"/>
  <c r="BA3"/>
  <c r="CC3" s="1"/>
  <c r="AW3"/>
  <c r="AX126"/>
  <c r="BD126" s="1"/>
  <c r="AX122"/>
  <c r="BD122" s="1"/>
  <c r="AX118"/>
  <c r="BD118" s="1"/>
  <c r="AX114"/>
  <c r="BD114" s="1"/>
  <c r="AX110"/>
  <c r="BD110" s="1"/>
  <c r="AX106"/>
  <c r="BD106" s="1"/>
  <c r="AX102"/>
  <c r="BD102" s="1"/>
  <c r="AX98"/>
  <c r="BD98" s="1"/>
  <c r="AX94"/>
  <c r="BD94" s="1"/>
  <c r="AX90"/>
  <c r="BD90" s="1"/>
  <c r="AX86"/>
  <c r="BD86" s="1"/>
  <c r="AX82"/>
  <c r="BD82" s="1"/>
  <c r="AX78"/>
  <c r="BD78" s="1"/>
  <c r="AX74"/>
  <c r="BD74" s="1"/>
  <c r="AX70"/>
  <c r="BD70" s="1"/>
  <c r="AX66"/>
  <c r="BD66" s="1"/>
  <c r="AX62"/>
  <c r="BD62" s="1"/>
  <c r="AX58"/>
  <c r="BD58" s="1"/>
  <c r="AX54"/>
  <c r="BD54" s="1"/>
  <c r="AX50"/>
  <c r="BD50" s="1"/>
  <c r="AX42"/>
  <c r="BD42" s="1"/>
  <c r="AX38"/>
  <c r="BD38" s="1"/>
  <c r="BB7"/>
  <c r="BB126"/>
  <c r="BB122"/>
  <c r="BB118"/>
  <c r="BB114"/>
  <c r="BB110"/>
  <c r="BB106"/>
  <c r="BB102"/>
  <c r="BB98"/>
  <c r="BB94"/>
  <c r="BB90"/>
  <c r="BB86"/>
  <c r="BB82"/>
  <c r="BB78"/>
  <c r="BB74"/>
  <c r="BB70"/>
  <c r="BB66"/>
  <c r="BB62"/>
  <c r="BB58"/>
  <c r="BB54"/>
  <c r="BB50"/>
  <c r="BB42"/>
  <c r="BB38"/>
  <c r="AX124"/>
  <c r="BD124" s="1"/>
  <c r="AX120"/>
  <c r="BD120" s="1"/>
  <c r="AX116"/>
  <c r="BD116" s="1"/>
  <c r="AX112"/>
  <c r="BD112" s="1"/>
  <c r="AX108"/>
  <c r="BD108" s="1"/>
  <c r="AX100"/>
  <c r="BD100" s="1"/>
  <c r="AX92"/>
  <c r="BD92" s="1"/>
  <c r="AX88"/>
  <c r="BD88" s="1"/>
  <c r="AX84"/>
  <c r="BD84" s="1"/>
  <c r="AX80"/>
  <c r="BD80" s="1"/>
  <c r="AX76"/>
  <c r="BD76" s="1"/>
  <c r="AX68"/>
  <c r="BD68" s="1"/>
  <c r="AX64"/>
  <c r="BD64" s="1"/>
  <c r="AX60"/>
  <c r="BD60" s="1"/>
  <c r="AX56"/>
  <c r="BD56" s="1"/>
  <c r="AX44"/>
  <c r="BD44" s="1"/>
  <c r="AX40"/>
  <c r="BD40" s="1"/>
  <c r="AX36"/>
  <c r="BD36" s="1"/>
  <c r="AX9"/>
  <c r="BD9" s="1"/>
  <c r="BA6"/>
  <c r="CC6" s="1"/>
  <c r="AW6"/>
  <c r="BB71"/>
  <c r="BB67"/>
  <c r="BB63"/>
  <c r="BB59"/>
  <c r="BB55"/>
  <c r="BB47"/>
  <c r="BB35"/>
  <c r="BB120"/>
  <c r="BB116"/>
  <c r="BB112"/>
  <c r="BB104"/>
  <c r="BB100"/>
  <c r="BB96"/>
  <c r="BB88"/>
  <c r="BB84"/>
  <c r="BB80"/>
  <c r="BB72"/>
  <c r="BB68"/>
  <c r="BB64"/>
  <c r="BB56"/>
  <c r="BB40"/>
  <c r="BB36"/>
  <c r="BB9"/>
  <c r="AP8"/>
  <c r="AV8" s="1"/>
  <c r="AV4"/>
  <c r="G3" i="2"/>
  <c r="F3" s="1"/>
  <c r="G7"/>
  <c r="G9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1"/>
  <c r="G13"/>
  <c r="G6"/>
  <c r="G8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206"/>
  <c r="G208"/>
  <c r="G210"/>
  <c r="G212"/>
  <c r="G214"/>
  <c r="G216"/>
  <c r="G218"/>
  <c r="G220"/>
  <c r="G222"/>
  <c r="G224"/>
  <c r="G226"/>
  <c r="G228"/>
  <c r="G230"/>
  <c r="G232"/>
  <c r="G234"/>
  <c r="G236"/>
  <c r="G238"/>
  <c r="G240"/>
  <c r="G242"/>
  <c r="G244"/>
  <c r="G246"/>
  <c r="G248"/>
  <c r="G250"/>
  <c r="G5"/>
  <c r="F4" l="1"/>
  <c r="I3"/>
  <c r="I4"/>
  <c r="AX69" i="7"/>
  <c r="BD69" s="1"/>
  <c r="AX77"/>
  <c r="BD77" s="1"/>
  <c r="AX85"/>
  <c r="BD85" s="1"/>
  <c r="AX93"/>
  <c r="BD93" s="1"/>
  <c r="AX101"/>
  <c r="BD101" s="1"/>
  <c r="AX109"/>
  <c r="BD109" s="1"/>
  <c r="AX117"/>
  <c r="BD117" s="1"/>
  <c r="AX61"/>
  <c r="BD61" s="1"/>
  <c r="AX41"/>
  <c r="BD41" s="1"/>
  <c r="AX57"/>
  <c r="BD57" s="1"/>
  <c r="AX65"/>
  <c r="BD65" s="1"/>
  <c r="F5" i="2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AP43" i="7"/>
  <c r="AZ43"/>
  <c r="AZ51"/>
  <c r="BC115"/>
  <c r="AZ46"/>
  <c r="AP46"/>
  <c r="AY46"/>
  <c r="BE46" s="1"/>
  <c r="BC125"/>
  <c r="BI125" s="1"/>
  <c r="AT39"/>
  <c r="AT48"/>
  <c r="AZ48" s="1"/>
  <c r="AY48" s="1"/>
  <c r="BE48" s="1"/>
  <c r="AP13"/>
  <c r="AZ13"/>
  <c r="AY13" s="1"/>
  <c r="BE13" s="1"/>
  <c r="AZ5"/>
  <c r="AY5" s="1"/>
  <c r="BE5" s="1"/>
  <c r="AP5"/>
  <c r="BC61"/>
  <c r="BI61" s="1"/>
  <c r="AR63"/>
  <c r="AQ62"/>
  <c r="BC83"/>
  <c r="BC93"/>
  <c r="BI93" s="1"/>
  <c r="BF93" s="1"/>
  <c r="BN93" s="1"/>
  <c r="BC35"/>
  <c r="BI35" s="1"/>
  <c r="BF35" s="1"/>
  <c r="BN35" s="1"/>
  <c r="BC47"/>
  <c r="BI47" s="1"/>
  <c r="BF47" s="1"/>
  <c r="BN47" s="1"/>
  <c r="BC55"/>
  <c r="BI55" s="1"/>
  <c r="BG55" s="1"/>
  <c r="BO55" s="1"/>
  <c r="BC59"/>
  <c r="BI59" s="1"/>
  <c r="BF59" s="1"/>
  <c r="BN59" s="1"/>
  <c r="BC63"/>
  <c r="BI63" s="1"/>
  <c r="BF63" s="1"/>
  <c r="BN63" s="1"/>
  <c r="BC67"/>
  <c r="BI67" s="1"/>
  <c r="BF67" s="1"/>
  <c r="BN67" s="1"/>
  <c r="BC71"/>
  <c r="BI71" s="1"/>
  <c r="BG71" s="1"/>
  <c r="BO71" s="1"/>
  <c r="BC99"/>
  <c r="BI99" s="1"/>
  <c r="BH99" s="1"/>
  <c r="BP99" s="1"/>
  <c r="BC77"/>
  <c r="BI77" s="1"/>
  <c r="BF77" s="1"/>
  <c r="BN77" s="1"/>
  <c r="BC109"/>
  <c r="BC38"/>
  <c r="BI38" s="1"/>
  <c r="BH38" s="1"/>
  <c r="BP38" s="1"/>
  <c r="BC42"/>
  <c r="BI42" s="1"/>
  <c r="BH42" s="1"/>
  <c r="BP42" s="1"/>
  <c r="BC50"/>
  <c r="BI50" s="1"/>
  <c r="BH50" s="1"/>
  <c r="BP50" s="1"/>
  <c r="BC54"/>
  <c r="BI54" s="1"/>
  <c r="BH54" s="1"/>
  <c r="BP54" s="1"/>
  <c r="BC58"/>
  <c r="BI58" s="1"/>
  <c r="BH58" s="1"/>
  <c r="BP58" s="1"/>
  <c r="BC62"/>
  <c r="BI62" s="1"/>
  <c r="BH62" s="1"/>
  <c r="BP62" s="1"/>
  <c r="BC66"/>
  <c r="BI66" s="1"/>
  <c r="BH66" s="1"/>
  <c r="BP66" s="1"/>
  <c r="BC70"/>
  <c r="BI70" s="1"/>
  <c r="BH70" s="1"/>
  <c r="BP70" s="1"/>
  <c r="BC74"/>
  <c r="BI74" s="1"/>
  <c r="BH74" s="1"/>
  <c r="BP74" s="1"/>
  <c r="BC78"/>
  <c r="BI78" s="1"/>
  <c r="BC82"/>
  <c r="BI82" s="1"/>
  <c r="BH82" s="1"/>
  <c r="BP82" s="1"/>
  <c r="BC86"/>
  <c r="BI86" s="1"/>
  <c r="BH86" s="1"/>
  <c r="BP86" s="1"/>
  <c r="BC90"/>
  <c r="BI90" s="1"/>
  <c r="BH90" s="1"/>
  <c r="BP90" s="1"/>
  <c r="BC94"/>
  <c r="BI94" s="1"/>
  <c r="BH94" s="1"/>
  <c r="BP94" s="1"/>
  <c r="BC98"/>
  <c r="BI98" s="1"/>
  <c r="BH98" s="1"/>
  <c r="BP98" s="1"/>
  <c r="BC102"/>
  <c r="BI102" s="1"/>
  <c r="BH102" s="1"/>
  <c r="BP102" s="1"/>
  <c r="BC106"/>
  <c r="BI106" s="1"/>
  <c r="BH106" s="1"/>
  <c r="BP106" s="1"/>
  <c r="BC110"/>
  <c r="BI110" s="1"/>
  <c r="BC114"/>
  <c r="BI114" s="1"/>
  <c r="BH114" s="1"/>
  <c r="BP114" s="1"/>
  <c r="BC118"/>
  <c r="BI118" s="1"/>
  <c r="BH118" s="1"/>
  <c r="BP118" s="1"/>
  <c r="BC122"/>
  <c r="BI122" s="1"/>
  <c r="BH122" s="1"/>
  <c r="BP122" s="1"/>
  <c r="BC126"/>
  <c r="BI126" s="1"/>
  <c r="BH126" s="1"/>
  <c r="BP126" s="1"/>
  <c r="BC75"/>
  <c r="BI75" s="1"/>
  <c r="BH75" s="1"/>
  <c r="BP75" s="1"/>
  <c r="BC91"/>
  <c r="BI91" s="1"/>
  <c r="BH91" s="1"/>
  <c r="BP91" s="1"/>
  <c r="BC107"/>
  <c r="BI107" s="1"/>
  <c r="BH107" s="1"/>
  <c r="BP107" s="1"/>
  <c r="BC123"/>
  <c r="BI123" s="1"/>
  <c r="BH123" s="1"/>
  <c r="BP123" s="1"/>
  <c r="BC69"/>
  <c r="BI69" s="1"/>
  <c r="BF69" s="1"/>
  <c r="BN69" s="1"/>
  <c r="BC85"/>
  <c r="BI85" s="1"/>
  <c r="BF85" s="1"/>
  <c r="BN85" s="1"/>
  <c r="BC101"/>
  <c r="BI101" s="1"/>
  <c r="BF101" s="1"/>
  <c r="BN101" s="1"/>
  <c r="BC117"/>
  <c r="BI117" s="1"/>
  <c r="BF117" s="1"/>
  <c r="BN117" s="1"/>
  <c r="BA4"/>
  <c r="CC4" s="1"/>
  <c r="AW4"/>
  <c r="BB4" s="1"/>
  <c r="AX6"/>
  <c r="BD6" s="1"/>
  <c r="BB6"/>
  <c r="BA8"/>
  <c r="CC8" s="1"/>
  <c r="AW8"/>
  <c r="AX3"/>
  <c r="BD3" s="1"/>
  <c r="BC9"/>
  <c r="BI9" s="1"/>
  <c r="BC36"/>
  <c r="BI36" s="1"/>
  <c r="BC40"/>
  <c r="BC44"/>
  <c r="BI44" s="1"/>
  <c r="BC56"/>
  <c r="BC60"/>
  <c r="BI60" s="1"/>
  <c r="BC64"/>
  <c r="BC68"/>
  <c r="BI68" s="1"/>
  <c r="BC72"/>
  <c r="BC76"/>
  <c r="BI76" s="1"/>
  <c r="BC80"/>
  <c r="BC84"/>
  <c r="BI84" s="1"/>
  <c r="BC88"/>
  <c r="BC92"/>
  <c r="BI92" s="1"/>
  <c r="BC96"/>
  <c r="BC100"/>
  <c r="BI100" s="1"/>
  <c r="BC104"/>
  <c r="BC108"/>
  <c r="BI108" s="1"/>
  <c r="BC112"/>
  <c r="BC116"/>
  <c r="BI116" s="1"/>
  <c r="BC120"/>
  <c r="BC124"/>
  <c r="BI124" s="1"/>
  <c r="BB3"/>
  <c r="BC7"/>
  <c r="BC79"/>
  <c r="BI79" s="1"/>
  <c r="BC87"/>
  <c r="BI87" s="1"/>
  <c r="BC95"/>
  <c r="BI95" s="1"/>
  <c r="BC103"/>
  <c r="BI103" s="1"/>
  <c r="BC111"/>
  <c r="BI111" s="1"/>
  <c r="BC119"/>
  <c r="BI119" s="1"/>
  <c r="BC127"/>
  <c r="BI127" s="1"/>
  <c r="BC41"/>
  <c r="BC49"/>
  <c r="BC57"/>
  <c r="BC65"/>
  <c r="BC73"/>
  <c r="BC81"/>
  <c r="BC89"/>
  <c r="BC97"/>
  <c r="BC105"/>
  <c r="BC113"/>
  <c r="BC121"/>
  <c r="BI115"/>
  <c r="BH115" s="1"/>
  <c r="BP115" s="1"/>
  <c r="BA2"/>
  <c r="CC2" s="1"/>
  <c r="AW2"/>
  <c r="BI109"/>
  <c r="BA128"/>
  <c r="CC128" s="1"/>
  <c r="AW128"/>
  <c r="I6" i="2" l="1"/>
  <c r="I10"/>
  <c r="I14"/>
  <c r="I18"/>
  <c r="I22"/>
  <c r="I26"/>
  <c r="I30"/>
  <c r="I34"/>
  <c r="I38"/>
  <c r="I42"/>
  <c r="I46"/>
  <c r="I50"/>
  <c r="I54"/>
  <c r="I58"/>
  <c r="I62"/>
  <c r="I66"/>
  <c r="I70"/>
  <c r="I74"/>
  <c r="I78"/>
  <c r="I82"/>
  <c r="I86"/>
  <c r="I90"/>
  <c r="I94"/>
  <c r="I98"/>
  <c r="I102"/>
  <c r="I106"/>
  <c r="I110"/>
  <c r="I114"/>
  <c r="I118"/>
  <c r="I122"/>
  <c r="I126"/>
  <c r="I130"/>
  <c r="I134"/>
  <c r="I138"/>
  <c r="I142"/>
  <c r="I146"/>
  <c r="I150"/>
  <c r="I154"/>
  <c r="I158"/>
  <c r="I162"/>
  <c r="I166"/>
  <c r="I170"/>
  <c r="I174"/>
  <c r="I178"/>
  <c r="I182"/>
  <c r="I186"/>
  <c r="I190"/>
  <c r="I194"/>
  <c r="I198"/>
  <c r="I202"/>
  <c r="I206"/>
  <c r="I210"/>
  <c r="I214"/>
  <c r="I218"/>
  <c r="I222"/>
  <c r="I226"/>
  <c r="I230"/>
  <c r="I234"/>
  <c r="I238"/>
  <c r="I242"/>
  <c r="I246"/>
  <c r="I250"/>
  <c r="I254"/>
  <c r="I7"/>
  <c r="I11"/>
  <c r="I15"/>
  <c r="I19"/>
  <c r="I23"/>
  <c r="I27"/>
  <c r="I31"/>
  <c r="I35"/>
  <c r="I39"/>
  <c r="I43"/>
  <c r="I47"/>
  <c r="I51"/>
  <c r="I55"/>
  <c r="I59"/>
  <c r="I63"/>
  <c r="I67"/>
  <c r="I71"/>
  <c r="I75"/>
  <c r="I79"/>
  <c r="I83"/>
  <c r="I87"/>
  <c r="I91"/>
  <c r="I95"/>
  <c r="I99"/>
  <c r="I103"/>
  <c r="I107"/>
  <c r="I111"/>
  <c r="I115"/>
  <c r="I119"/>
  <c r="I123"/>
  <c r="I127"/>
  <c r="I131"/>
  <c r="I135"/>
  <c r="I139"/>
  <c r="I143"/>
  <c r="I147"/>
  <c r="I151"/>
  <c r="I155"/>
  <c r="I159"/>
  <c r="I163"/>
  <c r="I167"/>
  <c r="I171"/>
  <c r="I175"/>
  <c r="I179"/>
  <c r="I183"/>
  <c r="I187"/>
  <c r="I191"/>
  <c r="I195"/>
  <c r="I199"/>
  <c r="I203"/>
  <c r="I207"/>
  <c r="I211"/>
  <c r="I215"/>
  <c r="I219"/>
  <c r="I223"/>
  <c r="I227"/>
  <c r="I231"/>
  <c r="I235"/>
  <c r="I239"/>
  <c r="I243"/>
  <c r="I247"/>
  <c r="I251"/>
  <c r="I255"/>
  <c r="I8"/>
  <c r="I12"/>
  <c r="I16"/>
  <c r="I20"/>
  <c r="I24"/>
  <c r="I28"/>
  <c r="I32"/>
  <c r="I36"/>
  <c r="I40"/>
  <c r="I44"/>
  <c r="I48"/>
  <c r="I52"/>
  <c r="I56"/>
  <c r="I60"/>
  <c r="I64"/>
  <c r="I68"/>
  <c r="I72"/>
  <c r="I76"/>
  <c r="I80"/>
  <c r="I84"/>
  <c r="I88"/>
  <c r="I92"/>
  <c r="I96"/>
  <c r="I100"/>
  <c r="I104"/>
  <c r="I108"/>
  <c r="I112"/>
  <c r="I116"/>
  <c r="I120"/>
  <c r="I124"/>
  <c r="I128"/>
  <c r="I132"/>
  <c r="I136"/>
  <c r="I140"/>
  <c r="I144"/>
  <c r="I148"/>
  <c r="I152"/>
  <c r="I156"/>
  <c r="I160"/>
  <c r="I164"/>
  <c r="I168"/>
  <c r="I172"/>
  <c r="I176"/>
  <c r="I180"/>
  <c r="I184"/>
  <c r="I188"/>
  <c r="I192"/>
  <c r="I196"/>
  <c r="I200"/>
  <c r="I204"/>
  <c r="I208"/>
  <c r="I212"/>
  <c r="I216"/>
  <c r="I220"/>
  <c r="I224"/>
  <c r="I228"/>
  <c r="I232"/>
  <c r="I236"/>
  <c r="I240"/>
  <c r="I244"/>
  <c r="I248"/>
  <c r="I252"/>
  <c r="I256"/>
  <c r="I5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1"/>
  <c r="I85"/>
  <c r="I89"/>
  <c r="I93"/>
  <c r="I97"/>
  <c r="I101"/>
  <c r="I105"/>
  <c r="I109"/>
  <c r="I113"/>
  <c r="I117"/>
  <c r="I121"/>
  <c r="I125"/>
  <c r="I129"/>
  <c r="I133"/>
  <c r="I137"/>
  <c r="I141"/>
  <c r="I145"/>
  <c r="I149"/>
  <c r="I153"/>
  <c r="I157"/>
  <c r="I161"/>
  <c r="I165"/>
  <c r="I169"/>
  <c r="I173"/>
  <c r="I177"/>
  <c r="I181"/>
  <c r="I185"/>
  <c r="I189"/>
  <c r="I193"/>
  <c r="I197"/>
  <c r="I201"/>
  <c r="I205"/>
  <c r="I209"/>
  <c r="I213"/>
  <c r="I217"/>
  <c r="I221"/>
  <c r="I225"/>
  <c r="I229"/>
  <c r="I233"/>
  <c r="I237"/>
  <c r="I241"/>
  <c r="I245"/>
  <c r="I249"/>
  <c r="I253"/>
  <c r="I257"/>
  <c r="AT31" i="7"/>
  <c r="AZ31" s="1"/>
  <c r="AY31" s="1"/>
  <c r="BE31" s="1"/>
  <c r="AV43"/>
  <c r="AW43" s="1"/>
  <c r="BB43" s="1"/>
  <c r="AT33"/>
  <c r="AP33" s="1"/>
  <c r="AT32"/>
  <c r="AY43"/>
  <c r="BE43" s="1"/>
  <c r="AY51"/>
  <c r="BE51" s="1"/>
  <c r="AV5"/>
  <c r="AW5" s="1"/>
  <c r="BB5" s="1"/>
  <c r="BG99"/>
  <c r="BO99" s="1"/>
  <c r="AV13"/>
  <c r="AW13" s="1"/>
  <c r="BH47"/>
  <c r="BP47" s="1"/>
  <c r="BG63"/>
  <c r="BO63" s="1"/>
  <c r="BG75"/>
  <c r="BO75" s="1"/>
  <c r="BG101"/>
  <c r="BO101" s="1"/>
  <c r="BG115"/>
  <c r="BO115" s="1"/>
  <c r="BG47"/>
  <c r="BO47" s="1"/>
  <c r="BG69"/>
  <c r="BO69" s="1"/>
  <c r="BG123"/>
  <c r="BO123" s="1"/>
  <c r="BG91"/>
  <c r="BO91" s="1"/>
  <c r="BH110"/>
  <c r="BP110" s="1"/>
  <c r="BG110"/>
  <c r="BO110" s="1"/>
  <c r="BH78"/>
  <c r="BP78" s="1"/>
  <c r="BG78"/>
  <c r="BO78" s="1"/>
  <c r="BG107"/>
  <c r="BO107" s="1"/>
  <c r="BG126"/>
  <c r="BO126" s="1"/>
  <c r="BG94"/>
  <c r="BO94" s="1"/>
  <c r="BG62"/>
  <c r="BO62" s="1"/>
  <c r="AZ39"/>
  <c r="AT53"/>
  <c r="AZ53" s="1"/>
  <c r="AT34"/>
  <c r="BG117"/>
  <c r="BO117" s="1"/>
  <c r="BG85"/>
  <c r="BO85" s="1"/>
  <c r="BG118"/>
  <c r="BO118" s="1"/>
  <c r="BG102"/>
  <c r="BO102" s="1"/>
  <c r="BG86"/>
  <c r="BO86" s="1"/>
  <c r="BG70"/>
  <c r="BO70" s="1"/>
  <c r="BG54"/>
  <c r="BO54" s="1"/>
  <c r="BG38"/>
  <c r="BO38" s="1"/>
  <c r="BH63"/>
  <c r="BP63" s="1"/>
  <c r="BC6"/>
  <c r="AV46"/>
  <c r="BF125"/>
  <c r="BN125" s="1"/>
  <c r="BG125"/>
  <c r="BO125" s="1"/>
  <c r="BF109"/>
  <c r="BN109" s="1"/>
  <c r="BG109"/>
  <c r="BO109" s="1"/>
  <c r="BF61"/>
  <c r="BN61" s="1"/>
  <c r="BG61"/>
  <c r="BO61" s="1"/>
  <c r="BI83"/>
  <c r="BH83" s="1"/>
  <c r="BP83" s="1"/>
  <c r="BG93"/>
  <c r="BO93" s="1"/>
  <c r="BG122"/>
  <c r="BO122" s="1"/>
  <c r="BG114"/>
  <c r="BO114" s="1"/>
  <c r="BG106"/>
  <c r="BO106" s="1"/>
  <c r="BG98"/>
  <c r="BO98" s="1"/>
  <c r="BG90"/>
  <c r="BO90" s="1"/>
  <c r="BG82"/>
  <c r="BO82" s="1"/>
  <c r="BG74"/>
  <c r="BO74" s="1"/>
  <c r="BG66"/>
  <c r="BO66" s="1"/>
  <c r="BG58"/>
  <c r="BO58" s="1"/>
  <c r="BG50"/>
  <c r="BO50" s="1"/>
  <c r="BG42"/>
  <c r="BO42" s="1"/>
  <c r="BG77"/>
  <c r="BO77" s="1"/>
  <c r="AR62"/>
  <c r="AQ61"/>
  <c r="BG67"/>
  <c r="BO67" s="1"/>
  <c r="BG59"/>
  <c r="BO59" s="1"/>
  <c r="BG35"/>
  <c r="BO35" s="1"/>
  <c r="BC3"/>
  <c r="BI3" s="1"/>
  <c r="BG3" s="1"/>
  <c r="BO3" s="1"/>
  <c r="BQ127"/>
  <c r="BJ127"/>
  <c r="CA127" s="1"/>
  <c r="BF127"/>
  <c r="BN127" s="1"/>
  <c r="BH127"/>
  <c r="BP127" s="1"/>
  <c r="BQ111"/>
  <c r="BJ111"/>
  <c r="CA111" s="1"/>
  <c r="BF111"/>
  <c r="BN111" s="1"/>
  <c r="BH111"/>
  <c r="BP111" s="1"/>
  <c r="BQ95"/>
  <c r="BJ95"/>
  <c r="CA95" s="1"/>
  <c r="BF95"/>
  <c r="BN95" s="1"/>
  <c r="BH95"/>
  <c r="BP95" s="1"/>
  <c r="BQ79"/>
  <c r="BJ79"/>
  <c r="CA79" s="1"/>
  <c r="BF79"/>
  <c r="BN79" s="1"/>
  <c r="BH79"/>
  <c r="BP79" s="1"/>
  <c r="BQ119"/>
  <c r="BJ119"/>
  <c r="CA119" s="1"/>
  <c r="BF119"/>
  <c r="BN119" s="1"/>
  <c r="BH119"/>
  <c r="BP119" s="1"/>
  <c r="BQ103"/>
  <c r="BJ103"/>
  <c r="CA103" s="1"/>
  <c r="BF103"/>
  <c r="BN103" s="1"/>
  <c r="BH103"/>
  <c r="BP103" s="1"/>
  <c r="BQ87"/>
  <c r="BJ87"/>
  <c r="CA87" s="1"/>
  <c r="BF87"/>
  <c r="BN87" s="1"/>
  <c r="BH87"/>
  <c r="BP87" s="1"/>
  <c r="BQ124"/>
  <c r="BJ124"/>
  <c r="CA124" s="1"/>
  <c r="BF124"/>
  <c r="BN124" s="1"/>
  <c r="BH124"/>
  <c r="BP124" s="1"/>
  <c r="BQ116"/>
  <c r="BJ116"/>
  <c r="CA116" s="1"/>
  <c r="BF116"/>
  <c r="BN116" s="1"/>
  <c r="BH116"/>
  <c r="BP116" s="1"/>
  <c r="BQ108"/>
  <c r="BJ108"/>
  <c r="CA108" s="1"/>
  <c r="BF108"/>
  <c r="BN108" s="1"/>
  <c r="BH108"/>
  <c r="BP108" s="1"/>
  <c r="BQ100"/>
  <c r="BJ100"/>
  <c r="CA100" s="1"/>
  <c r="BF100"/>
  <c r="BN100" s="1"/>
  <c r="BH100"/>
  <c r="BP100" s="1"/>
  <c r="BQ92"/>
  <c r="BJ92"/>
  <c r="CA92" s="1"/>
  <c r="BF92"/>
  <c r="BN92" s="1"/>
  <c r="BH92"/>
  <c r="BP92" s="1"/>
  <c r="BQ84"/>
  <c r="BJ84"/>
  <c r="CA84" s="1"/>
  <c r="BF84"/>
  <c r="BN84" s="1"/>
  <c r="BH84"/>
  <c r="BP84" s="1"/>
  <c r="BQ76"/>
  <c r="BJ76"/>
  <c r="CA76" s="1"/>
  <c r="BH76"/>
  <c r="BP76" s="1"/>
  <c r="BF76"/>
  <c r="BN76" s="1"/>
  <c r="BQ68"/>
  <c r="BJ68"/>
  <c r="CA68" s="1"/>
  <c r="BF68"/>
  <c r="BN68" s="1"/>
  <c r="BH68"/>
  <c r="BP68" s="1"/>
  <c r="BQ60"/>
  <c r="BJ60"/>
  <c r="CA60" s="1"/>
  <c r="BH60"/>
  <c r="BP60" s="1"/>
  <c r="BF60"/>
  <c r="BN60" s="1"/>
  <c r="BQ44"/>
  <c r="BJ44"/>
  <c r="CA44" s="1"/>
  <c r="BH44"/>
  <c r="BP44" s="1"/>
  <c r="BF44"/>
  <c r="BN44" s="1"/>
  <c r="BQ36"/>
  <c r="BJ36"/>
  <c r="CA36" s="1"/>
  <c r="BF36"/>
  <c r="BN36" s="1"/>
  <c r="BH36"/>
  <c r="BP36" s="1"/>
  <c r="BQ9"/>
  <c r="BJ9"/>
  <c r="CA9" s="1"/>
  <c r="BF9"/>
  <c r="BN9" s="1"/>
  <c r="BH9"/>
  <c r="BP9" s="1"/>
  <c r="AX128"/>
  <c r="BD128" s="1"/>
  <c r="BQ125"/>
  <c r="BJ125"/>
  <c r="CA125" s="1"/>
  <c r="BQ117"/>
  <c r="BJ117"/>
  <c r="CA117" s="1"/>
  <c r="BQ109"/>
  <c r="BJ109"/>
  <c r="CA109" s="1"/>
  <c r="BQ101"/>
  <c r="BJ101"/>
  <c r="CA101" s="1"/>
  <c r="BQ93"/>
  <c r="BJ93"/>
  <c r="CA93" s="1"/>
  <c r="BQ85"/>
  <c r="BJ85"/>
  <c r="CA85" s="1"/>
  <c r="BQ77"/>
  <c r="BJ77"/>
  <c r="CA77" s="1"/>
  <c r="BQ69"/>
  <c r="BJ69"/>
  <c r="CA69" s="1"/>
  <c r="BQ61"/>
  <c r="BJ61"/>
  <c r="CA61" s="1"/>
  <c r="AX8"/>
  <c r="BD8" s="1"/>
  <c r="BQ71"/>
  <c r="BJ71"/>
  <c r="CA71" s="1"/>
  <c r="BQ55"/>
  <c r="BJ55"/>
  <c r="CA55" s="1"/>
  <c r="BQ126"/>
  <c r="BJ126"/>
  <c r="CA126" s="1"/>
  <c r="BQ122"/>
  <c r="BJ122"/>
  <c r="CA122" s="1"/>
  <c r="BQ118"/>
  <c r="BJ118"/>
  <c r="CA118" s="1"/>
  <c r="BQ114"/>
  <c r="BJ114"/>
  <c r="CA114" s="1"/>
  <c r="BQ110"/>
  <c r="BJ110"/>
  <c r="CA110" s="1"/>
  <c r="BQ106"/>
  <c r="BJ106"/>
  <c r="CA106" s="1"/>
  <c r="BQ102"/>
  <c r="BJ102"/>
  <c r="CA102" s="1"/>
  <c r="BQ98"/>
  <c r="BJ98"/>
  <c r="CA98" s="1"/>
  <c r="BQ94"/>
  <c r="BJ94"/>
  <c r="CA94" s="1"/>
  <c r="BQ90"/>
  <c r="BJ90"/>
  <c r="CA90" s="1"/>
  <c r="BQ86"/>
  <c r="BJ86"/>
  <c r="CA86" s="1"/>
  <c r="BQ82"/>
  <c r="BJ82"/>
  <c r="CA82" s="1"/>
  <c r="BQ78"/>
  <c r="BJ78"/>
  <c r="CA78" s="1"/>
  <c r="BQ74"/>
  <c r="BJ74"/>
  <c r="CA74" s="1"/>
  <c r="BQ70"/>
  <c r="BJ70"/>
  <c r="CA70" s="1"/>
  <c r="BQ66"/>
  <c r="BJ66"/>
  <c r="CA66" s="1"/>
  <c r="BQ62"/>
  <c r="BJ62"/>
  <c r="CA62" s="1"/>
  <c r="BQ58"/>
  <c r="BJ58"/>
  <c r="CA58" s="1"/>
  <c r="BQ54"/>
  <c r="BJ54"/>
  <c r="CA54" s="1"/>
  <c r="BQ50"/>
  <c r="BJ50"/>
  <c r="CA50" s="1"/>
  <c r="BQ42"/>
  <c r="BJ42"/>
  <c r="CA42" s="1"/>
  <c r="BQ38"/>
  <c r="BJ38"/>
  <c r="CA38" s="1"/>
  <c r="BB128"/>
  <c r="BF123"/>
  <c r="BN123" s="1"/>
  <c r="BF115"/>
  <c r="BN115" s="1"/>
  <c r="BF107"/>
  <c r="BN107" s="1"/>
  <c r="BF99"/>
  <c r="BN99" s="1"/>
  <c r="BF91"/>
  <c r="BN91" s="1"/>
  <c r="BF83"/>
  <c r="BN83" s="1"/>
  <c r="BF75"/>
  <c r="BN75" s="1"/>
  <c r="BI121"/>
  <c r="BI113"/>
  <c r="BI105"/>
  <c r="BI97"/>
  <c r="BI89"/>
  <c r="BI81"/>
  <c r="BI73"/>
  <c r="BI65"/>
  <c r="BI57"/>
  <c r="BI49"/>
  <c r="BI41"/>
  <c r="BI120"/>
  <c r="BI112"/>
  <c r="BI104"/>
  <c r="BI96"/>
  <c r="BI88"/>
  <c r="BI80"/>
  <c r="BI72"/>
  <c r="BI64"/>
  <c r="BI56"/>
  <c r="BI40"/>
  <c r="BB8"/>
  <c r="BH71"/>
  <c r="BP71" s="1"/>
  <c r="BH55"/>
  <c r="BP55" s="1"/>
  <c r="AX2"/>
  <c r="BD2" s="1"/>
  <c r="BQ123"/>
  <c r="BJ123"/>
  <c r="CA123" s="1"/>
  <c r="BQ115"/>
  <c r="BJ115"/>
  <c r="CA115" s="1"/>
  <c r="BQ107"/>
  <c r="BJ107"/>
  <c r="CA107" s="1"/>
  <c r="BQ99"/>
  <c r="BJ99"/>
  <c r="CA99" s="1"/>
  <c r="BQ91"/>
  <c r="BJ91"/>
  <c r="CA91" s="1"/>
  <c r="BQ83"/>
  <c r="BJ83"/>
  <c r="CA83" s="1"/>
  <c r="BQ75"/>
  <c r="BJ75"/>
  <c r="CA75" s="1"/>
  <c r="BQ67"/>
  <c r="BJ67"/>
  <c r="CA67" s="1"/>
  <c r="BQ59"/>
  <c r="BJ59"/>
  <c r="CA59" s="1"/>
  <c r="BQ35"/>
  <c r="BJ35"/>
  <c r="CA35" s="1"/>
  <c r="BI6"/>
  <c r="BH6" s="1"/>
  <c r="BP6" s="1"/>
  <c r="BQ63"/>
  <c r="BJ63"/>
  <c r="CA63" s="1"/>
  <c r="BQ47"/>
  <c r="BJ47"/>
  <c r="CA47" s="1"/>
  <c r="AX4"/>
  <c r="BD4" s="1"/>
  <c r="BB2"/>
  <c r="BH125"/>
  <c r="BP125" s="1"/>
  <c r="BH117"/>
  <c r="BP117" s="1"/>
  <c r="BH109"/>
  <c r="BP109" s="1"/>
  <c r="BH101"/>
  <c r="BP101" s="1"/>
  <c r="BH93"/>
  <c r="BP93" s="1"/>
  <c r="BH85"/>
  <c r="BP85" s="1"/>
  <c r="BH77"/>
  <c r="BP77" s="1"/>
  <c r="BH69"/>
  <c r="BP69" s="1"/>
  <c r="BH61"/>
  <c r="BP61" s="1"/>
  <c r="BG127"/>
  <c r="BO127" s="1"/>
  <c r="BG119"/>
  <c r="BO119" s="1"/>
  <c r="BG111"/>
  <c r="BO111" s="1"/>
  <c r="BG103"/>
  <c r="BO103" s="1"/>
  <c r="BG95"/>
  <c r="BO95" s="1"/>
  <c r="BG87"/>
  <c r="BO87" s="1"/>
  <c r="BG79"/>
  <c r="BO79" s="1"/>
  <c r="BG124"/>
  <c r="BO124" s="1"/>
  <c r="BG116"/>
  <c r="BO116" s="1"/>
  <c r="BG108"/>
  <c r="BO108" s="1"/>
  <c r="BG100"/>
  <c r="BO100" s="1"/>
  <c r="BG92"/>
  <c r="BO92" s="1"/>
  <c r="BG84"/>
  <c r="BO84" s="1"/>
  <c r="BG76"/>
  <c r="BO76" s="1"/>
  <c r="BG68"/>
  <c r="BO68" s="1"/>
  <c r="BG60"/>
  <c r="BO60" s="1"/>
  <c r="BG44"/>
  <c r="BO44" s="1"/>
  <c r="BG36"/>
  <c r="BO36" s="1"/>
  <c r="BG9"/>
  <c r="BO9" s="1"/>
  <c r="BI7"/>
  <c r="BF71"/>
  <c r="BN71" s="1"/>
  <c r="BF55"/>
  <c r="BN55" s="1"/>
  <c r="BH67"/>
  <c r="BP67" s="1"/>
  <c r="BH59"/>
  <c r="BP59" s="1"/>
  <c r="BH35"/>
  <c r="BP35" s="1"/>
  <c r="BF126"/>
  <c r="BN126" s="1"/>
  <c r="BF122"/>
  <c r="BN122" s="1"/>
  <c r="BF118"/>
  <c r="BN118" s="1"/>
  <c r="BF114"/>
  <c r="BN114" s="1"/>
  <c r="BF110"/>
  <c r="BN110" s="1"/>
  <c r="BF106"/>
  <c r="BN106" s="1"/>
  <c r="BF102"/>
  <c r="BN102" s="1"/>
  <c r="BF98"/>
  <c r="BN98" s="1"/>
  <c r="BF94"/>
  <c r="BN94" s="1"/>
  <c r="BF90"/>
  <c r="BN90" s="1"/>
  <c r="BF86"/>
  <c r="BN86" s="1"/>
  <c r="BF82"/>
  <c r="BN82" s="1"/>
  <c r="BF78"/>
  <c r="BN78" s="1"/>
  <c r="BF74"/>
  <c r="BN74" s="1"/>
  <c r="BF70"/>
  <c r="BN70" s="1"/>
  <c r="BF66"/>
  <c r="BN66" s="1"/>
  <c r="BF62"/>
  <c r="BN62" s="1"/>
  <c r="BF58"/>
  <c r="BN58" s="1"/>
  <c r="BF54"/>
  <c r="BN54" s="1"/>
  <c r="BF50"/>
  <c r="BN50" s="1"/>
  <c r="BF42"/>
  <c r="BN42" s="1"/>
  <c r="BF38"/>
  <c r="BN38" s="1"/>
  <c r="J2" i="2" l="1"/>
  <c r="J3"/>
  <c r="B37" i="6" s="1"/>
  <c r="AT37" i="7" s="1"/>
  <c r="BA5"/>
  <c r="CC5" s="1"/>
  <c r="BA13"/>
  <c r="CC13" s="1"/>
  <c r="AZ33"/>
  <c r="AY33" s="1"/>
  <c r="BE33" s="1"/>
  <c r="AP31"/>
  <c r="AV31" s="1"/>
  <c r="AP53"/>
  <c r="AV53" s="1"/>
  <c r="AY39"/>
  <c r="BE39" s="1"/>
  <c r="BA43"/>
  <c r="CC43" s="1"/>
  <c r="AX43"/>
  <c r="BD43" s="1"/>
  <c r="AP32"/>
  <c r="AZ32"/>
  <c r="AY32" s="1"/>
  <c r="BE32" s="1"/>
  <c r="BA46"/>
  <c r="CC46" s="1"/>
  <c r="AW46"/>
  <c r="BB46" s="1"/>
  <c r="AX13"/>
  <c r="BB13"/>
  <c r="AX5"/>
  <c r="BD5" s="1"/>
  <c r="AZ34"/>
  <c r="AP34"/>
  <c r="AY34"/>
  <c r="BE34" s="1"/>
  <c r="AY53"/>
  <c r="BE53" s="1"/>
  <c r="BH3"/>
  <c r="BP3" s="1"/>
  <c r="BG83"/>
  <c r="BO83" s="1"/>
  <c r="AR61"/>
  <c r="AQ60"/>
  <c r="BC8"/>
  <c r="BI8" s="1"/>
  <c r="BG8" s="1"/>
  <c r="BO8" s="1"/>
  <c r="BQ7"/>
  <c r="BJ7"/>
  <c r="CA7" s="1"/>
  <c r="BH7"/>
  <c r="BP7" s="1"/>
  <c r="BF7"/>
  <c r="BN7" s="1"/>
  <c r="BG7"/>
  <c r="BO7" s="1"/>
  <c r="BQ6"/>
  <c r="BJ6"/>
  <c r="CA6" s="1"/>
  <c r="BR75"/>
  <c r="BY75"/>
  <c r="BW75"/>
  <c r="BS75"/>
  <c r="BR83"/>
  <c r="BY83"/>
  <c r="BW83"/>
  <c r="BS83"/>
  <c r="BR91"/>
  <c r="BY91"/>
  <c r="BW91"/>
  <c r="BS91"/>
  <c r="BR99"/>
  <c r="BY99"/>
  <c r="BW99"/>
  <c r="BS99"/>
  <c r="BR107"/>
  <c r="BY107"/>
  <c r="BW107"/>
  <c r="BS107"/>
  <c r="BR115"/>
  <c r="BY115"/>
  <c r="BW115"/>
  <c r="BS115"/>
  <c r="BR123"/>
  <c r="BY123"/>
  <c r="BW123"/>
  <c r="BS123"/>
  <c r="BQ40"/>
  <c r="BJ40"/>
  <c r="CA40" s="1"/>
  <c r="BF40"/>
  <c r="BN40" s="1"/>
  <c r="BH40"/>
  <c r="BP40" s="1"/>
  <c r="BQ56"/>
  <c r="BJ56"/>
  <c r="CA56" s="1"/>
  <c r="BF56"/>
  <c r="BN56" s="1"/>
  <c r="BH56"/>
  <c r="BP56" s="1"/>
  <c r="BQ72"/>
  <c r="BJ72"/>
  <c r="CA72" s="1"/>
  <c r="BF72"/>
  <c r="BN72" s="1"/>
  <c r="BH72"/>
  <c r="BP72" s="1"/>
  <c r="BQ88"/>
  <c r="BJ88"/>
  <c r="CA88" s="1"/>
  <c r="BF88"/>
  <c r="BN88" s="1"/>
  <c r="BH88"/>
  <c r="BP88" s="1"/>
  <c r="BQ104"/>
  <c r="BJ104"/>
  <c r="CA104" s="1"/>
  <c r="BF104"/>
  <c r="BN104" s="1"/>
  <c r="BH104"/>
  <c r="BP104" s="1"/>
  <c r="BQ120"/>
  <c r="BJ120"/>
  <c r="CA120" s="1"/>
  <c r="BF120"/>
  <c r="BN120" s="1"/>
  <c r="BH120"/>
  <c r="BP120" s="1"/>
  <c r="BQ41"/>
  <c r="BJ41"/>
  <c r="CA41" s="1"/>
  <c r="BF41"/>
  <c r="BN41" s="1"/>
  <c r="BH41"/>
  <c r="BP41" s="1"/>
  <c r="BQ57"/>
  <c r="BJ57"/>
  <c r="CA57" s="1"/>
  <c r="BF57"/>
  <c r="BN57" s="1"/>
  <c r="BH57"/>
  <c r="BP57" s="1"/>
  <c r="BQ73"/>
  <c r="BJ73"/>
  <c r="CA73" s="1"/>
  <c r="BF73"/>
  <c r="BN73" s="1"/>
  <c r="BH73"/>
  <c r="BP73" s="1"/>
  <c r="BQ89"/>
  <c r="BJ89"/>
  <c r="CA89" s="1"/>
  <c r="BF89"/>
  <c r="BN89" s="1"/>
  <c r="BH89"/>
  <c r="BP89" s="1"/>
  <c r="BQ105"/>
  <c r="BJ105"/>
  <c r="CA105" s="1"/>
  <c r="BF105"/>
  <c r="BN105" s="1"/>
  <c r="BH105"/>
  <c r="BP105" s="1"/>
  <c r="BQ121"/>
  <c r="BJ121"/>
  <c r="CA121" s="1"/>
  <c r="BF121"/>
  <c r="BN121" s="1"/>
  <c r="BH121"/>
  <c r="BP121" s="1"/>
  <c r="BS38"/>
  <c r="BY38" s="1"/>
  <c r="BR38"/>
  <c r="BS42"/>
  <c r="BY42" s="1"/>
  <c r="BR42"/>
  <c r="BS50"/>
  <c r="BY50" s="1"/>
  <c r="BR50"/>
  <c r="BS54"/>
  <c r="BY54" s="1"/>
  <c r="BR54"/>
  <c r="BS58"/>
  <c r="BY58" s="1"/>
  <c r="BR58"/>
  <c r="BS62"/>
  <c r="BY62" s="1"/>
  <c r="BR62"/>
  <c r="BY66"/>
  <c r="BW66"/>
  <c r="BS66"/>
  <c r="BR66"/>
  <c r="BY70"/>
  <c r="BW70"/>
  <c r="BS70"/>
  <c r="BR70"/>
  <c r="BY74"/>
  <c r="BW74"/>
  <c r="BS74"/>
  <c r="BR74"/>
  <c r="BY78"/>
  <c r="BW78"/>
  <c r="BS78"/>
  <c r="BR78"/>
  <c r="BY82"/>
  <c r="BW82"/>
  <c r="BS82"/>
  <c r="BR82"/>
  <c r="BY86"/>
  <c r="BW86"/>
  <c r="BS86"/>
  <c r="BR86"/>
  <c r="BY90"/>
  <c r="BW90"/>
  <c r="BS90"/>
  <c r="BR90"/>
  <c r="BY94"/>
  <c r="BW94"/>
  <c r="BS94"/>
  <c r="BR94"/>
  <c r="BY98"/>
  <c r="BW98"/>
  <c r="BS98"/>
  <c r="BR98"/>
  <c r="BY102"/>
  <c r="BW102"/>
  <c r="BS102"/>
  <c r="BR102"/>
  <c r="BY106"/>
  <c r="BW106"/>
  <c r="BS106"/>
  <c r="BR106"/>
  <c r="BY110"/>
  <c r="BW110"/>
  <c r="BS110"/>
  <c r="BR110"/>
  <c r="BY114"/>
  <c r="BW114"/>
  <c r="BS114"/>
  <c r="BR114"/>
  <c r="BY118"/>
  <c r="BW118"/>
  <c r="BS118"/>
  <c r="BR118"/>
  <c r="BY122"/>
  <c r="BW122"/>
  <c r="BS122"/>
  <c r="BR122"/>
  <c r="BY126"/>
  <c r="BW126"/>
  <c r="BS126"/>
  <c r="BR126"/>
  <c r="BR61"/>
  <c r="BS61"/>
  <c r="BY61" s="1"/>
  <c r="BR69"/>
  <c r="BY69"/>
  <c r="BW69"/>
  <c r="BS69"/>
  <c r="BR77"/>
  <c r="BY77"/>
  <c r="BW77"/>
  <c r="BS77"/>
  <c r="BR85"/>
  <c r="BY85"/>
  <c r="BW85"/>
  <c r="BS85"/>
  <c r="BR93"/>
  <c r="BY93"/>
  <c r="BW93"/>
  <c r="BS93"/>
  <c r="BR101"/>
  <c r="BY101"/>
  <c r="BW101"/>
  <c r="BS101"/>
  <c r="BR109"/>
  <c r="BY109"/>
  <c r="BW109"/>
  <c r="BS109"/>
  <c r="BR117"/>
  <c r="BY117"/>
  <c r="BW117"/>
  <c r="BS117"/>
  <c r="BR125"/>
  <c r="BY125"/>
  <c r="BW125"/>
  <c r="BS125"/>
  <c r="BF3"/>
  <c r="BN3" s="1"/>
  <c r="BG6"/>
  <c r="BO6" s="1"/>
  <c r="BG40"/>
  <c r="BO40" s="1"/>
  <c r="BG56"/>
  <c r="BO56" s="1"/>
  <c r="BG72"/>
  <c r="BO72" s="1"/>
  <c r="BG88"/>
  <c r="BO88" s="1"/>
  <c r="BG104"/>
  <c r="BO104" s="1"/>
  <c r="BG120"/>
  <c r="BO120" s="1"/>
  <c r="BG41"/>
  <c r="BO41" s="1"/>
  <c r="BG57"/>
  <c r="BO57" s="1"/>
  <c r="BG73"/>
  <c r="BO73" s="1"/>
  <c r="BG89"/>
  <c r="BO89" s="1"/>
  <c r="BG105"/>
  <c r="BO105" s="1"/>
  <c r="BG121"/>
  <c r="BO121" s="1"/>
  <c r="BR47"/>
  <c r="BS47"/>
  <c r="BY47" s="1"/>
  <c r="BR63"/>
  <c r="BY63"/>
  <c r="BW63"/>
  <c r="BS63"/>
  <c r="BR35"/>
  <c r="BS35"/>
  <c r="BY35" s="1"/>
  <c r="BR59"/>
  <c r="BS59"/>
  <c r="BY59" s="1"/>
  <c r="BR67"/>
  <c r="BY67"/>
  <c r="BW67"/>
  <c r="BS67"/>
  <c r="BQ3"/>
  <c r="BJ3"/>
  <c r="CA3" s="1"/>
  <c r="BQ64"/>
  <c r="BJ64"/>
  <c r="CA64" s="1"/>
  <c r="BF64"/>
  <c r="BN64" s="1"/>
  <c r="BH64"/>
  <c r="BP64" s="1"/>
  <c r="BQ80"/>
  <c r="BJ80"/>
  <c r="CA80" s="1"/>
  <c r="BF80"/>
  <c r="BN80" s="1"/>
  <c r="BH80"/>
  <c r="BP80" s="1"/>
  <c r="BQ96"/>
  <c r="BJ96"/>
  <c r="CA96" s="1"/>
  <c r="BH96"/>
  <c r="BP96" s="1"/>
  <c r="BF96"/>
  <c r="BN96" s="1"/>
  <c r="BQ112"/>
  <c r="BJ112"/>
  <c r="CA112" s="1"/>
  <c r="BF112"/>
  <c r="BN112" s="1"/>
  <c r="BH112"/>
  <c r="BP112" s="1"/>
  <c r="BQ49"/>
  <c r="BJ49"/>
  <c r="CA49" s="1"/>
  <c r="BF49"/>
  <c r="BN49" s="1"/>
  <c r="BH49"/>
  <c r="BP49" s="1"/>
  <c r="BQ65"/>
  <c r="BJ65"/>
  <c r="CA65" s="1"/>
  <c r="BF65"/>
  <c r="BN65" s="1"/>
  <c r="BH65"/>
  <c r="BP65" s="1"/>
  <c r="BQ81"/>
  <c r="BJ81"/>
  <c r="CA81" s="1"/>
  <c r="BF81"/>
  <c r="BN81" s="1"/>
  <c r="BH81"/>
  <c r="BP81" s="1"/>
  <c r="BQ97"/>
  <c r="BJ97"/>
  <c r="CA97" s="1"/>
  <c r="BF97"/>
  <c r="BN97" s="1"/>
  <c r="BH97"/>
  <c r="BP97" s="1"/>
  <c r="BQ113"/>
  <c r="BJ113"/>
  <c r="CA113" s="1"/>
  <c r="BF113"/>
  <c r="BN113" s="1"/>
  <c r="BH113"/>
  <c r="BP113" s="1"/>
  <c r="BR55"/>
  <c r="BS55"/>
  <c r="BY55" s="1"/>
  <c r="BR71"/>
  <c r="BY71"/>
  <c r="BW71"/>
  <c r="BS71"/>
  <c r="BS9"/>
  <c r="BR9"/>
  <c r="BS36"/>
  <c r="BY36" s="1"/>
  <c r="BR36"/>
  <c r="BY44"/>
  <c r="BW44"/>
  <c r="BS44"/>
  <c r="BR44"/>
  <c r="BS60"/>
  <c r="BY60" s="1"/>
  <c r="BR60"/>
  <c r="BY68"/>
  <c r="BW68"/>
  <c r="BS68"/>
  <c r="BR68"/>
  <c r="BY76"/>
  <c r="BW76"/>
  <c r="BS76"/>
  <c r="BR76"/>
  <c r="BY84"/>
  <c r="BW84"/>
  <c r="BS84"/>
  <c r="BR84"/>
  <c r="BY92"/>
  <c r="BW92"/>
  <c r="BS92"/>
  <c r="BR92"/>
  <c r="BY100"/>
  <c r="BW100"/>
  <c r="BS100"/>
  <c r="BR100"/>
  <c r="BY108"/>
  <c r="BW108"/>
  <c r="BS108"/>
  <c r="BR108"/>
  <c r="BY116"/>
  <c r="BW116"/>
  <c r="BS116"/>
  <c r="BR116"/>
  <c r="BY124"/>
  <c r="BW124"/>
  <c r="BS124"/>
  <c r="BR124"/>
  <c r="BR87"/>
  <c r="BY87"/>
  <c r="BW87"/>
  <c r="BS87"/>
  <c r="BR103"/>
  <c r="BY103"/>
  <c r="BW103"/>
  <c r="BS103"/>
  <c r="BR119"/>
  <c r="BY119"/>
  <c r="BW119"/>
  <c r="BS119"/>
  <c r="BR79"/>
  <c r="BY79"/>
  <c r="BW79"/>
  <c r="BS79"/>
  <c r="BR95"/>
  <c r="BY95"/>
  <c r="BW95"/>
  <c r="BS95"/>
  <c r="BR111"/>
  <c r="BY111"/>
  <c r="BW111"/>
  <c r="BS111"/>
  <c r="BR127"/>
  <c r="BY127"/>
  <c r="BW127"/>
  <c r="BS127"/>
  <c r="BC4"/>
  <c r="BF6"/>
  <c r="BN6" s="1"/>
  <c r="BC2"/>
  <c r="BG64"/>
  <c r="BO64" s="1"/>
  <c r="BG80"/>
  <c r="BO80" s="1"/>
  <c r="BG96"/>
  <c r="BO96" s="1"/>
  <c r="BG112"/>
  <c r="BO112" s="1"/>
  <c r="BG49"/>
  <c r="BO49" s="1"/>
  <c r="BG65"/>
  <c r="BO65" s="1"/>
  <c r="BG81"/>
  <c r="BO81" s="1"/>
  <c r="BG97"/>
  <c r="BO97" s="1"/>
  <c r="BG113"/>
  <c r="BO113" s="1"/>
  <c r="BC128"/>
  <c r="I2" i="2" l="1"/>
  <c r="B12" i="6"/>
  <c r="AZ37" i="7"/>
  <c r="AP37"/>
  <c r="AY37"/>
  <c r="BE37" s="1"/>
  <c r="AV33"/>
  <c r="BA53"/>
  <c r="CC53" s="1"/>
  <c r="AW53"/>
  <c r="BB53" s="1"/>
  <c r="BA31"/>
  <c r="CC31" s="1"/>
  <c r="AW31"/>
  <c r="AV32"/>
  <c r="AW32" s="1"/>
  <c r="BC43"/>
  <c r="BH8"/>
  <c r="BP8" s="1"/>
  <c r="BI4"/>
  <c r="BG4" s="1"/>
  <c r="BO4" s="1"/>
  <c r="BF8"/>
  <c r="BN8" s="1"/>
  <c r="AV34"/>
  <c r="BC5"/>
  <c r="BD13"/>
  <c r="BC13"/>
  <c r="AX46"/>
  <c r="BD46" s="1"/>
  <c r="AR60"/>
  <c r="AQ59"/>
  <c r="BZ124"/>
  <c r="BX124"/>
  <c r="BV124"/>
  <c r="BT124"/>
  <c r="CB124" s="1"/>
  <c r="BZ116"/>
  <c r="BX116"/>
  <c r="BV116"/>
  <c r="BT116"/>
  <c r="CB116" s="1"/>
  <c r="BZ108"/>
  <c r="BX108"/>
  <c r="BV108"/>
  <c r="BT108"/>
  <c r="CB108" s="1"/>
  <c r="BZ100"/>
  <c r="BX100"/>
  <c r="BV100"/>
  <c r="BT100"/>
  <c r="CB100" s="1"/>
  <c r="BZ92"/>
  <c r="BX92"/>
  <c r="BV92"/>
  <c r="BT92"/>
  <c r="CB92" s="1"/>
  <c r="BU9"/>
  <c r="BW9" s="1"/>
  <c r="BZ9"/>
  <c r="BV9"/>
  <c r="BX9" s="1"/>
  <c r="BT9"/>
  <c r="CB9" s="1"/>
  <c r="BZ71"/>
  <c r="BX71"/>
  <c r="BV71"/>
  <c r="BT71"/>
  <c r="CB71" s="1"/>
  <c r="BZ55"/>
  <c r="BV55"/>
  <c r="BX55" s="1"/>
  <c r="BT55"/>
  <c r="CB55" s="1"/>
  <c r="BR113"/>
  <c r="BY113"/>
  <c r="BW113"/>
  <c r="BS113"/>
  <c r="BR97"/>
  <c r="BY97"/>
  <c r="BW97"/>
  <c r="BS97"/>
  <c r="BR81"/>
  <c r="BY81"/>
  <c r="BW81"/>
  <c r="BS81"/>
  <c r="BR65"/>
  <c r="BY65"/>
  <c r="BW65"/>
  <c r="BS65"/>
  <c r="BR49"/>
  <c r="BS49"/>
  <c r="BY49" s="1"/>
  <c r="BY112"/>
  <c r="BW112"/>
  <c r="BS112"/>
  <c r="BR112"/>
  <c r="BY96"/>
  <c r="BW96"/>
  <c r="BS96"/>
  <c r="BR96"/>
  <c r="BY80"/>
  <c r="BW80"/>
  <c r="BS80"/>
  <c r="BR80"/>
  <c r="BY64"/>
  <c r="BW64"/>
  <c r="BS64"/>
  <c r="BR64"/>
  <c r="BZ67"/>
  <c r="BX67"/>
  <c r="BV67"/>
  <c r="BT67"/>
  <c r="CB67" s="1"/>
  <c r="BZ59"/>
  <c r="BV59"/>
  <c r="BX59" s="1"/>
  <c r="BT59"/>
  <c r="CB59" s="1"/>
  <c r="BZ35"/>
  <c r="BV35"/>
  <c r="BX35" s="1"/>
  <c r="BT35"/>
  <c r="CB35" s="1"/>
  <c r="BZ63"/>
  <c r="BX63"/>
  <c r="BV63"/>
  <c r="BT63"/>
  <c r="CB63" s="1"/>
  <c r="BZ47"/>
  <c r="BV47"/>
  <c r="BX47" s="1"/>
  <c r="BT47"/>
  <c r="CB47" s="1"/>
  <c r="BY9"/>
  <c r="BZ84"/>
  <c r="BX84"/>
  <c r="BV84"/>
  <c r="BT84"/>
  <c r="CB84" s="1"/>
  <c r="BZ76"/>
  <c r="BX76"/>
  <c r="BV76"/>
  <c r="BT76"/>
  <c r="CB76" s="1"/>
  <c r="BZ68"/>
  <c r="BX68"/>
  <c r="BV68"/>
  <c r="BT68"/>
  <c r="CB68" s="1"/>
  <c r="BZ60"/>
  <c r="BX60"/>
  <c r="BV60"/>
  <c r="BT60"/>
  <c r="CB60" s="1"/>
  <c r="BZ44"/>
  <c r="BX44"/>
  <c r="BV44"/>
  <c r="BT44"/>
  <c r="CB44" s="1"/>
  <c r="BZ36"/>
  <c r="BV36"/>
  <c r="BX36" s="1"/>
  <c r="BT36"/>
  <c r="CB36" s="1"/>
  <c r="BI128"/>
  <c r="BG128" s="1"/>
  <c r="BO128" s="1"/>
  <c r="BZ127"/>
  <c r="BX127"/>
  <c r="BV127"/>
  <c r="BT127"/>
  <c r="CB127" s="1"/>
  <c r="BZ111"/>
  <c r="BX111"/>
  <c r="BV111"/>
  <c r="BT111"/>
  <c r="CB111" s="1"/>
  <c r="BZ95"/>
  <c r="BX95"/>
  <c r="BV95"/>
  <c r="BT95"/>
  <c r="CB95" s="1"/>
  <c r="BZ79"/>
  <c r="BX79"/>
  <c r="BV79"/>
  <c r="BT79"/>
  <c r="CB79" s="1"/>
  <c r="BZ119"/>
  <c r="BX119"/>
  <c r="BV119"/>
  <c r="BT119"/>
  <c r="CB119" s="1"/>
  <c r="BZ103"/>
  <c r="BX103"/>
  <c r="BV103"/>
  <c r="BT103"/>
  <c r="CB103" s="1"/>
  <c r="BZ87"/>
  <c r="BX87"/>
  <c r="BV87"/>
  <c r="BT87"/>
  <c r="CB87" s="1"/>
  <c r="BI2"/>
  <c r="BR121"/>
  <c r="BY121"/>
  <c r="BW121"/>
  <c r="BS121"/>
  <c r="BR105"/>
  <c r="BY105"/>
  <c r="BW105"/>
  <c r="BS105"/>
  <c r="BR89"/>
  <c r="BY89"/>
  <c r="BW89"/>
  <c r="BS89"/>
  <c r="BR73"/>
  <c r="BY73"/>
  <c r="BW73"/>
  <c r="BS73"/>
  <c r="BR57"/>
  <c r="BS57"/>
  <c r="BY57" s="1"/>
  <c r="BR41"/>
  <c r="BS41"/>
  <c r="BY41" s="1"/>
  <c r="BQ8"/>
  <c r="BJ8"/>
  <c r="CA8" s="1"/>
  <c r="BY3"/>
  <c r="BW3"/>
  <c r="BS3"/>
  <c r="BR3"/>
  <c r="BZ125"/>
  <c r="BX125"/>
  <c r="BV125"/>
  <c r="BT125"/>
  <c r="CB125" s="1"/>
  <c r="BZ117"/>
  <c r="BX117"/>
  <c r="BV117"/>
  <c r="BT117"/>
  <c r="CB117" s="1"/>
  <c r="BZ109"/>
  <c r="BX109"/>
  <c r="BV109"/>
  <c r="BT109"/>
  <c r="CB109" s="1"/>
  <c r="BZ101"/>
  <c r="BX101"/>
  <c r="BV101"/>
  <c r="BT101"/>
  <c r="CB101" s="1"/>
  <c r="BZ93"/>
  <c r="BX93"/>
  <c r="BV93"/>
  <c r="BT93"/>
  <c r="CB93" s="1"/>
  <c r="BZ85"/>
  <c r="BX85"/>
  <c r="BV85"/>
  <c r="BT85"/>
  <c r="CB85" s="1"/>
  <c r="BZ77"/>
  <c r="BX77"/>
  <c r="BV77"/>
  <c r="BT77"/>
  <c r="CB77" s="1"/>
  <c r="BZ69"/>
  <c r="BX69"/>
  <c r="BV69"/>
  <c r="BT69"/>
  <c r="CB69" s="1"/>
  <c r="BZ61"/>
  <c r="BX61"/>
  <c r="BV61"/>
  <c r="BT61"/>
  <c r="CB61" s="1"/>
  <c r="BZ126"/>
  <c r="BX126"/>
  <c r="BV126"/>
  <c r="BT126"/>
  <c r="CB126" s="1"/>
  <c r="BZ122"/>
  <c r="BX122"/>
  <c r="BV122"/>
  <c r="BT122"/>
  <c r="CB122" s="1"/>
  <c r="BZ118"/>
  <c r="BX118"/>
  <c r="BV118"/>
  <c r="BT118"/>
  <c r="CB118" s="1"/>
  <c r="BZ114"/>
  <c r="BX114"/>
  <c r="BV114"/>
  <c r="BT114"/>
  <c r="CB114" s="1"/>
  <c r="BZ110"/>
  <c r="BX110"/>
  <c r="BV110"/>
  <c r="BT110"/>
  <c r="CB110" s="1"/>
  <c r="BZ106"/>
  <c r="BX106"/>
  <c r="BV106"/>
  <c r="BT106"/>
  <c r="CB106" s="1"/>
  <c r="BZ102"/>
  <c r="BX102"/>
  <c r="BV102"/>
  <c r="BT102"/>
  <c r="CB102" s="1"/>
  <c r="BZ98"/>
  <c r="BX98"/>
  <c r="BV98"/>
  <c r="BT98"/>
  <c r="CB98" s="1"/>
  <c r="BZ94"/>
  <c r="BX94"/>
  <c r="BV94"/>
  <c r="BT94"/>
  <c r="CB94" s="1"/>
  <c r="BZ90"/>
  <c r="BX90"/>
  <c r="BV90"/>
  <c r="BT90"/>
  <c r="CB90" s="1"/>
  <c r="BZ86"/>
  <c r="BX86"/>
  <c r="BV86"/>
  <c r="BT86"/>
  <c r="CB86" s="1"/>
  <c r="BZ82"/>
  <c r="BX82"/>
  <c r="BV82"/>
  <c r="BT82"/>
  <c r="CB82" s="1"/>
  <c r="BZ78"/>
  <c r="BX78"/>
  <c r="BV78"/>
  <c r="BT78"/>
  <c r="CB78" s="1"/>
  <c r="BZ74"/>
  <c r="BX74"/>
  <c r="BV74"/>
  <c r="BT74"/>
  <c r="CB74" s="1"/>
  <c r="BZ70"/>
  <c r="BX70"/>
  <c r="BV70"/>
  <c r="BT70"/>
  <c r="CB70" s="1"/>
  <c r="BZ66"/>
  <c r="BX66"/>
  <c r="BV66"/>
  <c r="BT66"/>
  <c r="CB66" s="1"/>
  <c r="BZ62"/>
  <c r="BV62"/>
  <c r="BX62" s="1"/>
  <c r="BT62"/>
  <c r="CB62" s="1"/>
  <c r="BZ58"/>
  <c r="BX58"/>
  <c r="BV58"/>
  <c r="BT58"/>
  <c r="CB58" s="1"/>
  <c r="BZ54"/>
  <c r="BV54"/>
  <c r="BX54" s="1"/>
  <c r="BT54"/>
  <c r="CB54" s="1"/>
  <c r="BZ50"/>
  <c r="BV50"/>
  <c r="BX50" s="1"/>
  <c r="BT50"/>
  <c r="CB50" s="1"/>
  <c r="BZ42"/>
  <c r="BV42"/>
  <c r="BX42" s="1"/>
  <c r="BT42"/>
  <c r="CB42" s="1"/>
  <c r="BZ38"/>
  <c r="BV38"/>
  <c r="BX38" s="1"/>
  <c r="BT38"/>
  <c r="CB38" s="1"/>
  <c r="BY120"/>
  <c r="BW120"/>
  <c r="BS120"/>
  <c r="BR120"/>
  <c r="BY104"/>
  <c r="BW104"/>
  <c r="BS104"/>
  <c r="BR104"/>
  <c r="BY88"/>
  <c r="BW88"/>
  <c r="BS88"/>
  <c r="BR88"/>
  <c r="BY72"/>
  <c r="BW72"/>
  <c r="BS72"/>
  <c r="BR72"/>
  <c r="BY56"/>
  <c r="BW56"/>
  <c r="BS56"/>
  <c r="BR56"/>
  <c r="BS40"/>
  <c r="BY40" s="1"/>
  <c r="BR40"/>
  <c r="BZ123"/>
  <c r="BX123"/>
  <c r="BV123"/>
  <c r="BT123"/>
  <c r="CB123" s="1"/>
  <c r="BZ115"/>
  <c r="BX115"/>
  <c r="BV115"/>
  <c r="BT115"/>
  <c r="CB115" s="1"/>
  <c r="BZ107"/>
  <c r="BX107"/>
  <c r="BV107"/>
  <c r="BT107"/>
  <c r="CB107" s="1"/>
  <c r="BZ99"/>
  <c r="BX99"/>
  <c r="BV99"/>
  <c r="BT99"/>
  <c r="CB99" s="1"/>
  <c r="BZ91"/>
  <c r="BX91"/>
  <c r="BV91"/>
  <c r="BT91"/>
  <c r="CB91" s="1"/>
  <c r="BZ83"/>
  <c r="BX83"/>
  <c r="BV83"/>
  <c r="BT83"/>
  <c r="CB83" s="1"/>
  <c r="BZ75"/>
  <c r="BX75"/>
  <c r="BV75"/>
  <c r="BT75"/>
  <c r="CB75" s="1"/>
  <c r="BS6"/>
  <c r="BY6" s="1"/>
  <c r="BR6"/>
  <c r="BR7"/>
  <c r="BS7"/>
  <c r="BY7" s="1"/>
  <c r="AV37" l="1"/>
  <c r="BA37" s="1"/>
  <c r="CC37" s="1"/>
  <c r="AW33"/>
  <c r="BA33"/>
  <c r="CC33" s="1"/>
  <c r="AX53"/>
  <c r="BD53" s="1"/>
  <c r="BA32"/>
  <c r="CC32" s="1"/>
  <c r="BB31"/>
  <c r="AX31"/>
  <c r="CD44"/>
  <c r="BI43"/>
  <c r="BB32"/>
  <c r="AX32"/>
  <c r="CD67"/>
  <c r="CD76"/>
  <c r="CD63"/>
  <c r="CD71"/>
  <c r="BC46"/>
  <c r="BI46" s="1"/>
  <c r="BI13"/>
  <c r="BF13" s="1"/>
  <c r="BN13" s="1"/>
  <c r="BA34"/>
  <c r="CC34" s="1"/>
  <c r="AW34"/>
  <c r="BB34" s="1"/>
  <c r="BI5"/>
  <c r="BH4"/>
  <c r="BP4" s="1"/>
  <c r="BJ4"/>
  <c r="CA4" s="1"/>
  <c r="BQ4"/>
  <c r="BF4"/>
  <c r="BN4" s="1"/>
  <c r="AR59"/>
  <c r="AQ58"/>
  <c r="CD70"/>
  <c r="CE70" s="1"/>
  <c r="CG70" s="1"/>
  <c r="CD78"/>
  <c r="CD86"/>
  <c r="CE86" s="1"/>
  <c r="CG86" s="1"/>
  <c r="CD94"/>
  <c r="CE94" s="1"/>
  <c r="CG94" s="1"/>
  <c r="CD102"/>
  <c r="CE102" s="1"/>
  <c r="CG102" s="1"/>
  <c r="CD110"/>
  <c r="CD118"/>
  <c r="CE118" s="1"/>
  <c r="CG118" s="1"/>
  <c r="CD126"/>
  <c r="CE126" s="1"/>
  <c r="CG126" s="1"/>
  <c r="CD77"/>
  <c r="CE77" s="1"/>
  <c r="CG77" s="1"/>
  <c r="CD93"/>
  <c r="CE93" s="1"/>
  <c r="CG93" s="1"/>
  <c r="CD109"/>
  <c r="CE109" s="1"/>
  <c r="CG109" s="1"/>
  <c r="CD125"/>
  <c r="CE125" s="1"/>
  <c r="CG125" s="1"/>
  <c r="CD103"/>
  <c r="CE103" s="1"/>
  <c r="CG103" s="1"/>
  <c r="CD95"/>
  <c r="CE95" s="1"/>
  <c r="CG95" s="1"/>
  <c r="CD127"/>
  <c r="CE127" s="1"/>
  <c r="CG127" s="1"/>
  <c r="CD66"/>
  <c r="CE66" s="1"/>
  <c r="CG66" s="1"/>
  <c r="CD74"/>
  <c r="CE74" s="1"/>
  <c r="CG74" s="1"/>
  <c r="CD82"/>
  <c r="CD90"/>
  <c r="CE90" s="1"/>
  <c r="CG90" s="1"/>
  <c r="CD98"/>
  <c r="CE98" s="1"/>
  <c r="CG98" s="1"/>
  <c r="CD106"/>
  <c r="CE106" s="1"/>
  <c r="CG106" s="1"/>
  <c r="CD114"/>
  <c r="CE114" s="1"/>
  <c r="CG114" s="1"/>
  <c r="CD122"/>
  <c r="CE122" s="1"/>
  <c r="CG122" s="1"/>
  <c r="CD69"/>
  <c r="CE69" s="1"/>
  <c r="CG69" s="1"/>
  <c r="CD85"/>
  <c r="CE85" s="1"/>
  <c r="CG85" s="1"/>
  <c r="CD101"/>
  <c r="CE101" s="1"/>
  <c r="CG101" s="1"/>
  <c r="CD117"/>
  <c r="CE117" s="1"/>
  <c r="CG117" s="1"/>
  <c r="CE78"/>
  <c r="CG78" s="1"/>
  <c r="CE110"/>
  <c r="CG110" s="1"/>
  <c r="CE82"/>
  <c r="CG82" s="1"/>
  <c r="BU6"/>
  <c r="BW6" s="1"/>
  <c r="BZ6"/>
  <c r="BV6"/>
  <c r="BX6" s="1"/>
  <c r="BT6"/>
  <c r="CB6" s="1"/>
  <c r="BU3"/>
  <c r="BZ3"/>
  <c r="BX3"/>
  <c r="BV3"/>
  <c r="BT3"/>
  <c r="CB3" s="1"/>
  <c r="BQ2"/>
  <c r="BJ2"/>
  <c r="CA2" s="1"/>
  <c r="BF2"/>
  <c r="BN2" s="1"/>
  <c r="BH2"/>
  <c r="BP2" s="1"/>
  <c r="CE67"/>
  <c r="CG67" s="1"/>
  <c r="CE71"/>
  <c r="CG71" s="1"/>
  <c r="BZ64"/>
  <c r="BX64"/>
  <c r="BV64"/>
  <c r="BT64"/>
  <c r="CB64" s="1"/>
  <c r="BZ80"/>
  <c r="BX80"/>
  <c r="BV80"/>
  <c r="BT80"/>
  <c r="CB80" s="1"/>
  <c r="BZ96"/>
  <c r="BX96"/>
  <c r="BV96"/>
  <c r="BT96"/>
  <c r="CB96" s="1"/>
  <c r="BZ112"/>
  <c r="BX112"/>
  <c r="BV112"/>
  <c r="BT112"/>
  <c r="CB112" s="1"/>
  <c r="CD75"/>
  <c r="CD107"/>
  <c r="BG2"/>
  <c r="BO2" s="1"/>
  <c r="CD87"/>
  <c r="CD119"/>
  <c r="CD79"/>
  <c r="CD111"/>
  <c r="CD68"/>
  <c r="CD84"/>
  <c r="CD92"/>
  <c r="CD108"/>
  <c r="CD124"/>
  <c r="BZ7"/>
  <c r="BV7"/>
  <c r="BX7" s="1"/>
  <c r="BT7"/>
  <c r="CB7" s="1"/>
  <c r="BU7"/>
  <c r="BW7" s="1"/>
  <c r="BZ40"/>
  <c r="BV40"/>
  <c r="BX40" s="1"/>
  <c r="BT40"/>
  <c r="CB40" s="1"/>
  <c r="BZ56"/>
  <c r="BX56"/>
  <c r="BV56"/>
  <c r="BT56"/>
  <c r="CB56" s="1"/>
  <c r="BZ72"/>
  <c r="BX72"/>
  <c r="BV72"/>
  <c r="BT72"/>
  <c r="CB72" s="1"/>
  <c r="BZ88"/>
  <c r="BX88"/>
  <c r="BV88"/>
  <c r="BT88"/>
  <c r="CB88" s="1"/>
  <c r="BZ104"/>
  <c r="BX104"/>
  <c r="BV104"/>
  <c r="BT104"/>
  <c r="CB104" s="1"/>
  <c r="BZ120"/>
  <c r="BX120"/>
  <c r="BV120"/>
  <c r="BT120"/>
  <c r="CB120" s="1"/>
  <c r="BS8"/>
  <c r="BY8" s="1"/>
  <c r="BR8"/>
  <c r="BZ41"/>
  <c r="BV41"/>
  <c r="BX41" s="1"/>
  <c r="BT41"/>
  <c r="CB41" s="1"/>
  <c r="BZ57"/>
  <c r="BX57"/>
  <c r="BV57"/>
  <c r="BT57"/>
  <c r="CB57" s="1"/>
  <c r="BZ73"/>
  <c r="BX73"/>
  <c r="BV73"/>
  <c r="BT73"/>
  <c r="CB73" s="1"/>
  <c r="BZ89"/>
  <c r="BX89"/>
  <c r="BV89"/>
  <c r="BT89"/>
  <c r="CB89" s="1"/>
  <c r="BZ105"/>
  <c r="BX105"/>
  <c r="BV105"/>
  <c r="BT105"/>
  <c r="CB105" s="1"/>
  <c r="BZ121"/>
  <c r="BX121"/>
  <c r="BV121"/>
  <c r="BT121"/>
  <c r="CB121" s="1"/>
  <c r="CE63"/>
  <c r="CG63" s="1"/>
  <c r="CE44"/>
  <c r="CG44" s="1"/>
  <c r="CE76"/>
  <c r="CG76" s="1"/>
  <c r="BQ128"/>
  <c r="BJ128"/>
  <c r="CA128" s="1"/>
  <c r="BH128"/>
  <c r="BP128" s="1"/>
  <c r="BF128"/>
  <c r="BN128" s="1"/>
  <c r="BZ49"/>
  <c r="BV49"/>
  <c r="BX49" s="1"/>
  <c r="BT49"/>
  <c r="CB49" s="1"/>
  <c r="BZ65"/>
  <c r="BX65"/>
  <c r="BV65"/>
  <c r="BT65"/>
  <c r="CB65" s="1"/>
  <c r="BZ81"/>
  <c r="BX81"/>
  <c r="BV81"/>
  <c r="BT81"/>
  <c r="CB81" s="1"/>
  <c r="BZ97"/>
  <c r="BX97"/>
  <c r="BV97"/>
  <c r="BT97"/>
  <c r="CB97" s="1"/>
  <c r="BZ113"/>
  <c r="BX113"/>
  <c r="BV113"/>
  <c r="BT113"/>
  <c r="CB113" s="1"/>
  <c r="CD91"/>
  <c r="CD123"/>
  <c r="CD83"/>
  <c r="CD99"/>
  <c r="CD115"/>
  <c r="CD9"/>
  <c r="CD100"/>
  <c r="CD116"/>
  <c r="AW37" l="1"/>
  <c r="BB37" s="1"/>
  <c r="AX37"/>
  <c r="BD37" s="1"/>
  <c r="BC53"/>
  <c r="BI53" s="1"/>
  <c r="BG53" s="1"/>
  <c r="BO53" s="1"/>
  <c r="AX33"/>
  <c r="BB33"/>
  <c r="BG13"/>
  <c r="BO13" s="1"/>
  <c r="BD31"/>
  <c r="BC31"/>
  <c r="BQ13"/>
  <c r="BS13" s="1"/>
  <c r="BF43"/>
  <c r="BN43" s="1"/>
  <c r="BQ43"/>
  <c r="BJ43"/>
  <c r="CA43" s="1"/>
  <c r="BH43"/>
  <c r="BP43" s="1"/>
  <c r="BD32"/>
  <c r="BC32"/>
  <c r="BI32" s="1"/>
  <c r="BF32" s="1"/>
  <c r="BN32" s="1"/>
  <c r="BG43"/>
  <c r="BO43" s="1"/>
  <c r="BH13"/>
  <c r="BP13" s="1"/>
  <c r="BJ13"/>
  <c r="CA13" s="1"/>
  <c r="BJ46"/>
  <c r="CA46" s="1"/>
  <c r="BQ46"/>
  <c r="BF46"/>
  <c r="BN46" s="1"/>
  <c r="BF5"/>
  <c r="BN5" s="1"/>
  <c r="BJ5"/>
  <c r="CA5" s="1"/>
  <c r="BQ5"/>
  <c r="BH5"/>
  <c r="BP5" s="1"/>
  <c r="BR4"/>
  <c r="BS4"/>
  <c r="BY4" s="1"/>
  <c r="AX34"/>
  <c r="BD34" s="1"/>
  <c r="CF76"/>
  <c r="D76" s="1"/>
  <c r="CF44"/>
  <c r="D44" s="1"/>
  <c r="BG46"/>
  <c r="BO46" s="1"/>
  <c r="BG5"/>
  <c r="BO5" s="1"/>
  <c r="BH46"/>
  <c r="BP46" s="1"/>
  <c r="BG32"/>
  <c r="BO32" s="1"/>
  <c r="AR58"/>
  <c r="AQ57"/>
  <c r="CF103"/>
  <c r="D103" s="1"/>
  <c r="CF94"/>
  <c r="D94" s="1"/>
  <c r="CF86"/>
  <c r="D86" s="1"/>
  <c r="CF78"/>
  <c r="D78" s="1"/>
  <c r="CF70"/>
  <c r="D70" s="1"/>
  <c r="CD105"/>
  <c r="CE105" s="1"/>
  <c r="CG105" s="1"/>
  <c r="CD73"/>
  <c r="CE73" s="1"/>
  <c r="CG73" s="1"/>
  <c r="CD7"/>
  <c r="CE7" s="1"/>
  <c r="CG7" s="1"/>
  <c r="CD6"/>
  <c r="CE6" s="1"/>
  <c r="CG6" s="1"/>
  <c r="CF122"/>
  <c r="D122" s="1"/>
  <c r="CF114"/>
  <c r="D114" s="1"/>
  <c r="CF106"/>
  <c r="D106" s="1"/>
  <c r="CF98"/>
  <c r="D98" s="1"/>
  <c r="CF90"/>
  <c r="D90" s="1"/>
  <c r="CF82"/>
  <c r="D82" s="1"/>
  <c r="CF74"/>
  <c r="D74" s="1"/>
  <c r="CF66"/>
  <c r="D66" s="1"/>
  <c r="CF125"/>
  <c r="D125" s="1"/>
  <c r="CF109"/>
  <c r="D109" s="1"/>
  <c r="CF93"/>
  <c r="D93" s="1"/>
  <c r="CF77"/>
  <c r="D77" s="1"/>
  <c r="CF126"/>
  <c r="D126" s="1"/>
  <c r="CF118"/>
  <c r="D118" s="1"/>
  <c r="CF110"/>
  <c r="D110" s="1"/>
  <c r="CF102"/>
  <c r="D102" s="1"/>
  <c r="CE99"/>
  <c r="CG99" s="1"/>
  <c r="BU8"/>
  <c r="BW8" s="1"/>
  <c r="BZ8"/>
  <c r="BV8"/>
  <c r="BX8" s="1"/>
  <c r="BT8"/>
  <c r="CB8" s="1"/>
  <c r="CE124"/>
  <c r="CG124" s="1"/>
  <c r="CE92"/>
  <c r="CG92" s="1"/>
  <c r="CE84"/>
  <c r="CG84" s="1"/>
  <c r="CE111"/>
  <c r="CG111" s="1"/>
  <c r="CE119"/>
  <c r="CG119" s="1"/>
  <c r="CE107"/>
  <c r="CG107" s="1"/>
  <c r="BY2"/>
  <c r="BW2"/>
  <c r="BS2"/>
  <c r="BR2"/>
  <c r="CD121"/>
  <c r="CD89"/>
  <c r="CD104"/>
  <c r="CD72"/>
  <c r="CD112"/>
  <c r="CD80"/>
  <c r="CF71"/>
  <c r="D71" s="1"/>
  <c r="CF67"/>
  <c r="D67" s="1"/>
  <c r="CF117"/>
  <c r="D117" s="1"/>
  <c r="CF101"/>
  <c r="D101" s="1"/>
  <c r="CF85"/>
  <c r="D85" s="1"/>
  <c r="CF69"/>
  <c r="D69" s="1"/>
  <c r="CF127"/>
  <c r="D127" s="1"/>
  <c r="CF95"/>
  <c r="D95" s="1"/>
  <c r="CE100"/>
  <c r="CG100" s="1"/>
  <c r="CE123"/>
  <c r="CG123" s="1"/>
  <c r="CE116"/>
  <c r="CG116" s="1"/>
  <c r="CE9"/>
  <c r="CG9" s="1"/>
  <c r="CF9"/>
  <c r="D9" s="1"/>
  <c r="CE115"/>
  <c r="CG115" s="1"/>
  <c r="CE83"/>
  <c r="CG83" s="1"/>
  <c r="CE91"/>
  <c r="CG91" s="1"/>
  <c r="BY128"/>
  <c r="BW128"/>
  <c r="BS128"/>
  <c r="BR128"/>
  <c r="CE108"/>
  <c r="CG108" s="1"/>
  <c r="CE68"/>
  <c r="CG68" s="1"/>
  <c r="C67" i="6" s="1"/>
  <c r="CE79" i="7"/>
  <c r="CG79" s="1"/>
  <c r="CE87"/>
  <c r="CG87" s="1"/>
  <c r="CE75"/>
  <c r="CG75" s="1"/>
  <c r="CD113"/>
  <c r="CD81"/>
  <c r="CD97"/>
  <c r="CD65"/>
  <c r="CF63"/>
  <c r="D63" s="1"/>
  <c r="CD120"/>
  <c r="CD88"/>
  <c r="CD56"/>
  <c r="CD96"/>
  <c r="CD64"/>
  <c r="CD3"/>
  <c r="BR13" l="1"/>
  <c r="BQ32"/>
  <c r="BC37"/>
  <c r="BJ32"/>
  <c r="CA32" s="1"/>
  <c r="BD33"/>
  <c r="BC33"/>
  <c r="BI33" s="1"/>
  <c r="BQ33" s="1"/>
  <c r="BR33" s="1"/>
  <c r="BS33" s="1"/>
  <c r="C75" i="6"/>
  <c r="C91"/>
  <c r="BI31" i="7"/>
  <c r="BG31" s="1"/>
  <c r="BO31" s="1"/>
  <c r="BH32"/>
  <c r="BP32" s="1"/>
  <c r="C83" i="6"/>
  <c r="C140"/>
  <c r="C114"/>
  <c r="C107"/>
  <c r="C122"/>
  <c r="C131"/>
  <c r="C123"/>
  <c r="C115"/>
  <c r="C82"/>
  <c r="BF33" i="7"/>
  <c r="BN33" s="1"/>
  <c r="C74" i="6"/>
  <c r="C99"/>
  <c r="C138"/>
  <c r="C106"/>
  <c r="C139"/>
  <c r="C73"/>
  <c r="C90"/>
  <c r="C66"/>
  <c r="C98"/>
  <c r="C6"/>
  <c r="C105"/>
  <c r="BR43" i="7"/>
  <c r="BS43"/>
  <c r="BC34"/>
  <c r="CF75"/>
  <c r="D75" s="1"/>
  <c r="CF100"/>
  <c r="D100" s="1"/>
  <c r="BZ13"/>
  <c r="BT13"/>
  <c r="CB13" s="1"/>
  <c r="BY13"/>
  <c r="BV13"/>
  <c r="BX13" s="1"/>
  <c r="BV4"/>
  <c r="BX4" s="1"/>
  <c r="BU4"/>
  <c r="BW4" s="1"/>
  <c r="BZ4"/>
  <c r="BT4"/>
  <c r="CB4" s="1"/>
  <c r="BF53"/>
  <c r="BN53" s="1"/>
  <c r="BJ53"/>
  <c r="CA53" s="1"/>
  <c r="BH53"/>
  <c r="BP53" s="1"/>
  <c r="BQ53"/>
  <c r="BS32"/>
  <c r="BR32"/>
  <c r="BS5"/>
  <c r="BR5"/>
  <c r="BY5"/>
  <c r="BR46"/>
  <c r="BS46"/>
  <c r="AR57"/>
  <c r="AQ56"/>
  <c r="CF92"/>
  <c r="D92" s="1"/>
  <c r="CF124"/>
  <c r="D124" s="1"/>
  <c r="CF91"/>
  <c r="D91" s="1"/>
  <c r="CF83"/>
  <c r="D83" s="1"/>
  <c r="CF115"/>
  <c r="D115" s="1"/>
  <c r="CF6"/>
  <c r="D6" s="1"/>
  <c r="CF87"/>
  <c r="D87" s="1"/>
  <c r="CF79"/>
  <c r="D79" s="1"/>
  <c r="CF84"/>
  <c r="D84" s="1"/>
  <c r="CD8"/>
  <c r="CE8" s="1"/>
  <c r="CG8" s="1"/>
  <c r="C7" i="6" s="1"/>
  <c r="CE120" i="7"/>
  <c r="CG120" s="1"/>
  <c r="C116" i="6" s="1"/>
  <c r="CE64" i="7"/>
  <c r="CG64" s="1"/>
  <c r="CE88"/>
  <c r="CG88" s="1"/>
  <c r="C84" i="6" s="1"/>
  <c r="CE97" i="7"/>
  <c r="CG97" s="1"/>
  <c r="C97" i="6" s="1"/>
  <c r="CE81" i="7"/>
  <c r="CG81" s="1"/>
  <c r="C81" i="6" s="1"/>
  <c r="BZ128" i="7"/>
  <c r="BX128"/>
  <c r="BV128"/>
  <c r="BT128"/>
  <c r="CB128" s="1"/>
  <c r="CE80"/>
  <c r="CG80" s="1"/>
  <c r="C76" i="6" s="1"/>
  <c r="C141"/>
  <c r="CE104" i="7"/>
  <c r="CG104" s="1"/>
  <c r="C100" i="6" s="1"/>
  <c r="CE89" i="7"/>
  <c r="CG89" s="1"/>
  <c r="C89" i="6" s="1"/>
  <c r="CF68" i="7"/>
  <c r="D68" s="1"/>
  <c r="CF108"/>
  <c r="D108" s="1"/>
  <c r="CF116"/>
  <c r="D116" s="1"/>
  <c r="CF123"/>
  <c r="D123" s="1"/>
  <c r="CF107"/>
  <c r="D107" s="1"/>
  <c r="CF119"/>
  <c r="D119" s="1"/>
  <c r="CF111"/>
  <c r="D111" s="1"/>
  <c r="CF99"/>
  <c r="D99" s="1"/>
  <c r="CF7"/>
  <c r="D7" s="1"/>
  <c r="CF73"/>
  <c r="D73" s="1"/>
  <c r="CF105"/>
  <c r="D105" s="1"/>
  <c r="CE3"/>
  <c r="CG3" s="1"/>
  <c r="CE96"/>
  <c r="CG96" s="1"/>
  <c r="C92" i="6" s="1"/>
  <c r="CE56" i="7"/>
  <c r="CG56" s="1"/>
  <c r="CE65"/>
  <c r="CG65" s="1"/>
  <c r="C63" i="6" s="1"/>
  <c r="CE113" i="7"/>
  <c r="CG113" s="1"/>
  <c r="C113" i="6" s="1"/>
  <c r="CE112" i="7"/>
  <c r="CG112" s="1"/>
  <c r="C108" i="6" s="1"/>
  <c r="CE72" i="7"/>
  <c r="CG72" s="1"/>
  <c r="C68" i="6" s="1"/>
  <c r="C133"/>
  <c r="CE121" i="7"/>
  <c r="CG121" s="1"/>
  <c r="C121" i="6" s="1"/>
  <c r="BU2" i="7"/>
  <c r="BZ2"/>
  <c r="BX2"/>
  <c r="BV2"/>
  <c r="BT2"/>
  <c r="CB2" s="1"/>
  <c r="BI37" l="1"/>
  <c r="BV33"/>
  <c r="BX33" s="1"/>
  <c r="BT33"/>
  <c r="CB33" s="1"/>
  <c r="BG33"/>
  <c r="BO33" s="1"/>
  <c r="BH33"/>
  <c r="BP33" s="1"/>
  <c r="BJ33"/>
  <c r="CA33" s="1"/>
  <c r="C137" i="6"/>
  <c r="C72"/>
  <c r="C104"/>
  <c r="C65"/>
  <c r="BY33" i="7"/>
  <c r="BH31"/>
  <c r="BP31" s="1"/>
  <c r="BQ31"/>
  <c r="BF31"/>
  <c r="BN31" s="1"/>
  <c r="BJ31"/>
  <c r="CA31" s="1"/>
  <c r="BZ33"/>
  <c r="C119" i="6"/>
  <c r="C79"/>
  <c r="C111"/>
  <c r="C87"/>
  <c r="C129"/>
  <c r="C80"/>
  <c r="C120"/>
  <c r="C64"/>
  <c r="C103"/>
  <c r="C71"/>
  <c r="C95"/>
  <c r="C88"/>
  <c r="C112"/>
  <c r="C136"/>
  <c r="C96"/>
  <c r="C102"/>
  <c r="C135"/>
  <c r="C70"/>
  <c r="C142"/>
  <c r="C117"/>
  <c r="C118"/>
  <c r="C85"/>
  <c r="C86"/>
  <c r="C134"/>
  <c r="C109"/>
  <c r="C110"/>
  <c r="C77"/>
  <c r="C78"/>
  <c r="C93"/>
  <c r="C94"/>
  <c r="C69"/>
  <c r="C8"/>
  <c r="C101"/>
  <c r="BY43" i="7"/>
  <c r="BZ43"/>
  <c r="BT43"/>
  <c r="CB43" s="1"/>
  <c r="BV43"/>
  <c r="BX43" s="1"/>
  <c r="BI34"/>
  <c r="BY46"/>
  <c r="BV46"/>
  <c r="BX46" s="1"/>
  <c r="BZ46"/>
  <c r="BT46"/>
  <c r="CB46" s="1"/>
  <c r="BZ5"/>
  <c r="BT5"/>
  <c r="CB5" s="1"/>
  <c r="BV5"/>
  <c r="BX5" s="1"/>
  <c r="BU5"/>
  <c r="BW5" s="1"/>
  <c r="BY32"/>
  <c r="BZ32"/>
  <c r="BV32"/>
  <c r="BX32" s="1"/>
  <c r="BT32"/>
  <c r="CB32" s="1"/>
  <c r="BR53"/>
  <c r="BS53"/>
  <c r="C130" i="6"/>
  <c r="CD4" i="7"/>
  <c r="AR56"/>
  <c r="AQ55"/>
  <c r="CF121"/>
  <c r="D121" s="1"/>
  <c r="C132" i="6"/>
  <c r="CF113" i="7"/>
  <c r="D113" s="1"/>
  <c r="CF65"/>
  <c r="D65" s="1"/>
  <c r="CF89"/>
  <c r="D89" s="1"/>
  <c r="CF97"/>
  <c r="D97" s="1"/>
  <c r="CF64"/>
  <c r="D64" s="1"/>
  <c r="CF120"/>
  <c r="D120" s="1"/>
  <c r="CF88"/>
  <c r="D88" s="1"/>
  <c r="CD2"/>
  <c r="CF72"/>
  <c r="D72" s="1"/>
  <c r="CF112"/>
  <c r="D112" s="1"/>
  <c r="CF56"/>
  <c r="D56" s="1"/>
  <c r="CF96"/>
  <c r="D96" s="1"/>
  <c r="CF3"/>
  <c r="D3" s="1"/>
  <c r="CF104"/>
  <c r="D104" s="1"/>
  <c r="CF80"/>
  <c r="D80" s="1"/>
  <c r="CD128"/>
  <c r="CF81"/>
  <c r="D81" s="1"/>
  <c r="CF8"/>
  <c r="D8" s="1"/>
  <c r="BQ37" l="1"/>
  <c r="BJ37"/>
  <c r="CA37" s="1"/>
  <c r="BF37"/>
  <c r="BN37" s="1"/>
  <c r="BH37"/>
  <c r="BP37" s="1"/>
  <c r="BG37"/>
  <c r="BO37" s="1"/>
  <c r="BS31"/>
  <c r="BR31"/>
  <c r="BY31"/>
  <c r="BF34"/>
  <c r="BN34" s="1"/>
  <c r="BJ34"/>
  <c r="CA34" s="1"/>
  <c r="BH34"/>
  <c r="BP34" s="1"/>
  <c r="BQ34"/>
  <c r="BG34"/>
  <c r="BO34" s="1"/>
  <c r="CD5"/>
  <c r="CE5" s="1"/>
  <c r="CG5" s="1"/>
  <c r="CE4"/>
  <c r="CG4" s="1"/>
  <c r="C3" i="6" s="1"/>
  <c r="BY53" i="7"/>
  <c r="BZ53"/>
  <c r="BT53"/>
  <c r="CB53" s="1"/>
  <c r="BV53"/>
  <c r="BX53" s="1"/>
  <c r="AR55"/>
  <c r="AQ54"/>
  <c r="CE128"/>
  <c r="CG128" s="1"/>
  <c r="C128" i="6" s="1"/>
  <c r="CE2" i="7"/>
  <c r="CG2" s="1"/>
  <c r="C2" i="6" s="1"/>
  <c r="BS37" i="7" l="1"/>
  <c r="BR37"/>
  <c r="BT31"/>
  <c r="CB31" s="1"/>
  <c r="BZ31"/>
  <c r="BV31"/>
  <c r="BX31" s="1"/>
  <c r="C126" i="6"/>
  <c r="C127"/>
  <c r="C124"/>
  <c r="C125"/>
  <c r="C4"/>
  <c r="C5"/>
  <c r="BR34" i="7"/>
  <c r="BS34"/>
  <c r="CF5"/>
  <c r="D5" s="1"/>
  <c r="CF4"/>
  <c r="D4" s="1"/>
  <c r="CF2"/>
  <c r="D2" s="1"/>
  <c r="AR54"/>
  <c r="CF128"/>
  <c r="D128" s="1"/>
  <c r="BY37" l="1"/>
  <c r="BV37"/>
  <c r="BX37" s="1"/>
  <c r="BZ37"/>
  <c r="BT37"/>
  <c r="CB37" s="1"/>
  <c r="BY34"/>
  <c r="BV34"/>
  <c r="BX34" s="1"/>
  <c r="BZ34"/>
  <c r="BT34"/>
  <c r="CB34" s="1"/>
  <c r="AQ51" l="1"/>
  <c r="AQ48" l="1"/>
  <c r="AQ45" l="1"/>
  <c r="AQ39" l="1"/>
  <c r="AT12" l="1"/>
  <c r="AP12" s="1"/>
  <c r="BW50"/>
  <c r="CD50" s="1"/>
  <c r="CE50" s="1"/>
  <c r="BW46"/>
  <c r="CD46" s="1"/>
  <c r="CE46" s="1"/>
  <c r="CG46" s="1"/>
  <c r="BW47"/>
  <c r="CD47" s="1"/>
  <c r="C9" i="6"/>
  <c r="BW57" i="7"/>
  <c r="CD57" s="1"/>
  <c r="CE57" s="1"/>
  <c r="BW61"/>
  <c r="CD61" s="1"/>
  <c r="BW62"/>
  <c r="CD62" s="1"/>
  <c r="CE62" s="1"/>
  <c r="BW58"/>
  <c r="CD58" s="1"/>
  <c r="CE58" s="1"/>
  <c r="BW60"/>
  <c r="CD60" s="1"/>
  <c r="CE60" s="1"/>
  <c r="BW59"/>
  <c r="CD59" s="1"/>
  <c r="CE59" s="1"/>
  <c r="AZ12" l="1"/>
  <c r="AY12" s="1"/>
  <c r="BE12" s="1"/>
  <c r="CG60"/>
  <c r="CF60"/>
  <c r="D60" s="1"/>
  <c r="CE61"/>
  <c r="CG61" s="1"/>
  <c r="CF50"/>
  <c r="D50" s="1"/>
  <c r="CG50"/>
  <c r="CF59"/>
  <c r="D59" s="1"/>
  <c r="CG59"/>
  <c r="CG58"/>
  <c r="CF58"/>
  <c r="D58" s="1"/>
  <c r="CF62"/>
  <c r="D62" s="1"/>
  <c r="CG62"/>
  <c r="CG57"/>
  <c r="CF57"/>
  <c r="D57" s="1"/>
  <c r="CE47"/>
  <c r="CG47" s="1"/>
  <c r="C46" i="6" s="1"/>
  <c r="CF46" i="7"/>
  <c r="D46" s="1"/>
  <c r="AV12" l="1"/>
  <c r="C58" i="6"/>
  <c r="C61"/>
  <c r="C62"/>
  <c r="AT27" i="7"/>
  <c r="AT20"/>
  <c r="AP20" s="1"/>
  <c r="AT19"/>
  <c r="AT22"/>
  <c r="C47" i="6"/>
  <c r="C56"/>
  <c r="C44"/>
  <c r="AZ20" i="7"/>
  <c r="AY20" s="1"/>
  <c r="BE20" s="1"/>
  <c r="C57" i="6"/>
  <c r="C50"/>
  <c r="C60"/>
  <c r="C59"/>
  <c r="CF61" i="7"/>
  <c r="D61" s="1"/>
  <c r="CF47"/>
  <c r="D47" s="1"/>
  <c r="BA12" l="1"/>
  <c r="CC12" s="1"/>
  <c r="AW12"/>
  <c r="AZ22"/>
  <c r="AY22" s="1"/>
  <c r="BE22" s="1"/>
  <c r="AP22"/>
  <c r="AP19"/>
  <c r="AZ19"/>
  <c r="AY19" s="1"/>
  <c r="BE19" s="1"/>
  <c r="AP27"/>
  <c r="AZ27"/>
  <c r="AV20"/>
  <c r="AV27" l="1"/>
  <c r="AW27" s="1"/>
  <c r="AV19"/>
  <c r="AW19" s="1"/>
  <c r="BB12"/>
  <c r="AX12"/>
  <c r="AT25"/>
  <c r="AP25" s="1"/>
  <c r="BA27"/>
  <c r="CC27" s="1"/>
  <c r="AY27"/>
  <c r="BE27" s="1"/>
  <c r="AV22"/>
  <c r="AZ25"/>
  <c r="AY25" s="1"/>
  <c r="BE25" s="1"/>
  <c r="AW20"/>
  <c r="BB20" s="1"/>
  <c r="BA20"/>
  <c r="CC20" s="1"/>
  <c r="BA19" l="1"/>
  <c r="CC19" s="1"/>
  <c r="BB27"/>
  <c r="BB19"/>
  <c r="BD12"/>
  <c r="BC12"/>
  <c r="AX19"/>
  <c r="BD19" s="1"/>
  <c r="AT30"/>
  <c r="AP30" s="1"/>
  <c r="AT29"/>
  <c r="BA22"/>
  <c r="CC22" s="1"/>
  <c r="AW22"/>
  <c r="BB22" s="1"/>
  <c r="AX27"/>
  <c r="BD27" s="1"/>
  <c r="AX20"/>
  <c r="BD20" s="1"/>
  <c r="AZ30"/>
  <c r="AY30" s="1"/>
  <c r="BE30" s="1"/>
  <c r="AV25"/>
  <c r="BC27" l="1"/>
  <c r="BI27" s="1"/>
  <c r="BH27" s="1"/>
  <c r="BP27" s="1"/>
  <c r="BI12"/>
  <c r="BH12" s="1"/>
  <c r="BP12" s="1"/>
  <c r="AT17"/>
  <c r="AX22"/>
  <c r="BD22" s="1"/>
  <c r="AP29"/>
  <c r="AZ29"/>
  <c r="AY29" s="1"/>
  <c r="BE29" s="1"/>
  <c r="AV30"/>
  <c r="AW30" s="1"/>
  <c r="BC19"/>
  <c r="AW25"/>
  <c r="BA25"/>
  <c r="CC25" s="1"/>
  <c r="BA30"/>
  <c r="CC30" s="1"/>
  <c r="BC20"/>
  <c r="BI20" s="1"/>
  <c r="BQ12" l="1"/>
  <c r="BS12" s="1"/>
  <c r="BG12"/>
  <c r="BO12" s="1"/>
  <c r="BJ12"/>
  <c r="CA12" s="1"/>
  <c r="BF12"/>
  <c r="BN12" s="1"/>
  <c r="BR12"/>
  <c r="AV29"/>
  <c r="AW29" s="1"/>
  <c r="BB29" s="1"/>
  <c r="BF27"/>
  <c r="BN27" s="1"/>
  <c r="BQ27"/>
  <c r="BJ27"/>
  <c r="CA27" s="1"/>
  <c r="BI19"/>
  <c r="BG19" s="1"/>
  <c r="BO19" s="1"/>
  <c r="AP17"/>
  <c r="AZ17"/>
  <c r="AY17" s="1"/>
  <c r="BC22"/>
  <c r="BG27"/>
  <c r="BO27" s="1"/>
  <c r="BG20"/>
  <c r="BO20" s="1"/>
  <c r="BQ20"/>
  <c r="BJ20"/>
  <c r="CA20" s="1"/>
  <c r="BF20"/>
  <c r="BN20" s="1"/>
  <c r="AX25"/>
  <c r="BD25" s="1"/>
  <c r="BH20"/>
  <c r="BP20" s="1"/>
  <c r="BB30"/>
  <c r="AX30"/>
  <c r="BD30" s="1"/>
  <c r="BB25"/>
  <c r="BA29" l="1"/>
  <c r="CC29" s="1"/>
  <c r="BV12"/>
  <c r="BX12" s="1"/>
  <c r="BY12"/>
  <c r="BT12"/>
  <c r="CB12" s="1"/>
  <c r="BZ12"/>
  <c r="BI22"/>
  <c r="BG22" s="1"/>
  <c r="BO22" s="1"/>
  <c r="BR27"/>
  <c r="BS27" s="1"/>
  <c r="BY27" s="1"/>
  <c r="BF19"/>
  <c r="BN19" s="1"/>
  <c r="BJ19"/>
  <c r="CA19" s="1"/>
  <c r="BQ19"/>
  <c r="BH19"/>
  <c r="BP19" s="1"/>
  <c r="AX29"/>
  <c r="BD29" s="1"/>
  <c r="BE17"/>
  <c r="AV17"/>
  <c r="BC25"/>
  <c r="BI25" s="1"/>
  <c r="BR20"/>
  <c r="BS20" s="1"/>
  <c r="BC30"/>
  <c r="BI30" s="1"/>
  <c r="BF22" l="1"/>
  <c r="BN22" s="1"/>
  <c r="BQ22"/>
  <c r="BJ22"/>
  <c r="CA22" s="1"/>
  <c r="BH22"/>
  <c r="BP22" s="1"/>
  <c r="BS19"/>
  <c r="BR19"/>
  <c r="BY19"/>
  <c r="BV27"/>
  <c r="BX27" s="1"/>
  <c r="BT27"/>
  <c r="CB27" s="1"/>
  <c r="BZ27"/>
  <c r="AW17"/>
  <c r="BB17" s="1"/>
  <c r="BA17"/>
  <c r="CC17" s="1"/>
  <c r="BC29"/>
  <c r="BY20"/>
  <c r="BV20"/>
  <c r="BX20" s="1"/>
  <c r="BT20"/>
  <c r="CB20" s="1"/>
  <c r="BZ20"/>
  <c r="BG30"/>
  <c r="BO30" s="1"/>
  <c r="BQ30"/>
  <c r="BJ30"/>
  <c r="CA30" s="1"/>
  <c r="BQ25"/>
  <c r="BJ25"/>
  <c r="CA25" s="1"/>
  <c r="BH25"/>
  <c r="BP25" s="1"/>
  <c r="BH30"/>
  <c r="BP30" s="1"/>
  <c r="BF30"/>
  <c r="BN30" s="1"/>
  <c r="BF25"/>
  <c r="BN25" s="1"/>
  <c r="BG25"/>
  <c r="BO25" s="1"/>
  <c r="BI29" l="1"/>
  <c r="BS22"/>
  <c r="BR22"/>
  <c r="BV19"/>
  <c r="BX19"/>
  <c r="BT19"/>
  <c r="CB19" s="1"/>
  <c r="BZ19"/>
  <c r="AX17"/>
  <c r="BD17" s="1"/>
  <c r="BR25"/>
  <c r="BS25" s="1"/>
  <c r="BR30"/>
  <c r="BS30" s="1"/>
  <c r="BF29" l="1"/>
  <c r="BN29" s="1"/>
  <c r="BQ29"/>
  <c r="BH29"/>
  <c r="BP29" s="1"/>
  <c r="BJ29"/>
  <c r="CA29" s="1"/>
  <c r="BY22"/>
  <c r="BT22"/>
  <c r="CB22" s="1"/>
  <c r="BZ22"/>
  <c r="BV22"/>
  <c r="BX22" s="1"/>
  <c r="BC17"/>
  <c r="BI17" s="1"/>
  <c r="BQ17" s="1"/>
  <c r="BG29"/>
  <c r="BO29" s="1"/>
  <c r="BG17"/>
  <c r="BO17" s="1"/>
  <c r="BZ30"/>
  <c r="BV30"/>
  <c r="BX30" s="1"/>
  <c r="BT30"/>
  <c r="CB30" s="1"/>
  <c r="BT25"/>
  <c r="CB25" s="1"/>
  <c r="BV25"/>
  <c r="BX25" s="1"/>
  <c r="BZ25"/>
  <c r="BY30"/>
  <c r="BY25"/>
  <c r="BJ17" l="1"/>
  <c r="CA17" s="1"/>
  <c r="BF17"/>
  <c r="BN17" s="1"/>
  <c r="BH17"/>
  <c r="BP17" s="1"/>
  <c r="BR29"/>
  <c r="BS29"/>
  <c r="BS17"/>
  <c r="BY17" s="1"/>
  <c r="BR17"/>
  <c r="BY29" l="1"/>
  <c r="BT29"/>
  <c r="CB29" s="1"/>
  <c r="BZ29"/>
  <c r="BV29"/>
  <c r="BX29" s="1"/>
  <c r="BV17"/>
  <c r="BX17" s="1"/>
  <c r="BT17"/>
  <c r="CB17" s="1"/>
  <c r="BZ17"/>
  <c r="A14" i="6"/>
  <c r="A15" s="1"/>
  <c r="AT14" i="7"/>
  <c r="AP14" s="1"/>
  <c r="BW19"/>
  <c r="CD19" s="1"/>
  <c r="CF19" s="1"/>
  <c r="D19" s="1"/>
  <c r="BW37"/>
  <c r="CD37" s="1"/>
  <c r="BW38"/>
  <c r="CD38" s="1"/>
  <c r="CE38" s="1"/>
  <c r="AZ14" l="1"/>
  <c r="AV14" s="1"/>
  <c r="CE19"/>
  <c r="CG19" s="1"/>
  <c r="C19" i="6" s="1"/>
  <c r="AY14" i="7"/>
  <c r="BE14" s="1"/>
  <c r="A16" i="6"/>
  <c r="B21"/>
  <c r="AT21" i="7" s="1"/>
  <c r="CG38"/>
  <c r="C38" i="6" s="1"/>
  <c r="CF38" i="7"/>
  <c r="D38" s="1"/>
  <c r="CE37"/>
  <c r="CG37" s="1"/>
  <c r="C37" i="6" s="1"/>
  <c r="A17" l="1"/>
  <c r="A18" s="1"/>
  <c r="A19" s="1"/>
  <c r="A20" s="1"/>
  <c r="A21" s="1"/>
  <c r="A22" s="1"/>
  <c r="A23" s="1"/>
  <c r="B26" s="1"/>
  <c r="AT26" i="7" s="1"/>
  <c r="AT52"/>
  <c r="BA14"/>
  <c r="CC14" s="1"/>
  <c r="AW14"/>
  <c r="BB14" s="1"/>
  <c r="AP21"/>
  <c r="AZ21"/>
  <c r="AY21" s="1"/>
  <c r="BE21" s="1"/>
  <c r="AX14"/>
  <c r="BD14" s="1"/>
  <c r="CF37"/>
  <c r="D37" s="1"/>
  <c r="AZ52" l="1"/>
  <c r="AP52"/>
  <c r="AY52"/>
  <c r="BE52" s="1"/>
  <c r="AQ53"/>
  <c r="B18" i="6"/>
  <c r="AT18" i="7" s="1"/>
  <c r="AP18" s="1"/>
  <c r="A24" i="6"/>
  <c r="A25" s="1"/>
  <c r="A26" s="1"/>
  <c r="A27" s="1"/>
  <c r="A28" s="1"/>
  <c r="B10" s="1"/>
  <c r="AT10" i="7" s="1"/>
  <c r="AP26"/>
  <c r="AZ26"/>
  <c r="AZ18"/>
  <c r="AY18" s="1"/>
  <c r="BE18" s="1"/>
  <c r="AV21"/>
  <c r="BC14"/>
  <c r="AV18" l="1"/>
  <c r="BA18" s="1"/>
  <c r="CC18" s="1"/>
  <c r="AV26"/>
  <c r="AY26"/>
  <c r="BE26" s="1"/>
  <c r="AV52"/>
  <c r="AW52" s="1"/>
  <c r="BB52" s="1"/>
  <c r="A29" i="6"/>
  <c r="A30" s="1"/>
  <c r="A31" s="1"/>
  <c r="AQ52" i="7"/>
  <c r="AR53"/>
  <c r="BA52"/>
  <c r="CC52" s="1"/>
  <c r="BA21"/>
  <c r="CC21" s="1"/>
  <c r="AW21"/>
  <c r="AS11"/>
  <c r="AZ10"/>
  <c r="AP10"/>
  <c r="AY10"/>
  <c r="BE10" s="1"/>
  <c r="BA26"/>
  <c r="CC26" s="1"/>
  <c r="AW26"/>
  <c r="BB26" s="1"/>
  <c r="BI14"/>
  <c r="BG14" s="1"/>
  <c r="BO14" s="1"/>
  <c r="AW18" l="1"/>
  <c r="B23" i="6"/>
  <c r="AT23" i="7" s="1"/>
  <c r="AP23" s="1"/>
  <c r="B15" i="6"/>
  <c r="AT15" i="7" s="1"/>
  <c r="AZ15" s="1"/>
  <c r="AY15" s="1"/>
  <c r="BE15" s="1"/>
  <c r="AR52"/>
  <c r="AQ50"/>
  <c r="AX52"/>
  <c r="BD52" s="1"/>
  <c r="AV10"/>
  <c r="AX18"/>
  <c r="BD18" s="1"/>
  <c r="B28" i="6"/>
  <c r="AT28" i="7" s="1"/>
  <c r="A32" i="6"/>
  <c r="A33" s="1"/>
  <c r="A34" s="1"/>
  <c r="A35" s="1"/>
  <c r="A36" s="1"/>
  <c r="A37" s="1"/>
  <c r="K7" s="1"/>
  <c r="AX21" i="7"/>
  <c r="BD21" s="1"/>
  <c r="AX26"/>
  <c r="BD26" s="1"/>
  <c r="AZ23"/>
  <c r="AY23" s="1"/>
  <c r="BE23" s="1"/>
  <c r="BB18"/>
  <c r="BB21"/>
  <c r="BJ14"/>
  <c r="CA14" s="1"/>
  <c r="BQ14"/>
  <c r="BH14"/>
  <c r="BP14" s="1"/>
  <c r="BF14"/>
  <c r="BN14" s="1"/>
  <c r="AP15" l="1"/>
  <c r="AV15" s="1"/>
  <c r="BC52"/>
  <c r="BI52" s="1"/>
  <c r="BH52" s="1"/>
  <c r="BP52" s="1"/>
  <c r="AQ49"/>
  <c r="AR50"/>
  <c r="BC18"/>
  <c r="BI18" s="1"/>
  <c r="AV23"/>
  <c r="BA23" s="1"/>
  <c r="CC23" s="1"/>
  <c r="AP28"/>
  <c r="AZ28"/>
  <c r="AY28" s="1"/>
  <c r="BE28" s="1"/>
  <c r="AW10"/>
  <c r="BB10" s="1"/>
  <c r="BA10"/>
  <c r="CC10" s="1"/>
  <c r="BI21"/>
  <c r="BH21" s="1"/>
  <c r="BP21" s="1"/>
  <c r="M7" i="6"/>
  <c r="B16" s="1"/>
  <c r="AT16" i="7" s="1"/>
  <c r="K8" i="6"/>
  <c r="BC26" i="7"/>
  <c r="BC21"/>
  <c r="BS14"/>
  <c r="BR14"/>
  <c r="AW23" l="1"/>
  <c r="BB23" s="1"/>
  <c r="BJ52"/>
  <c r="CA52" s="1"/>
  <c r="BQ52"/>
  <c r="BF52"/>
  <c r="BN52" s="1"/>
  <c r="AR49"/>
  <c r="AQ47"/>
  <c r="BG52"/>
  <c r="BO52" s="1"/>
  <c r="BF18"/>
  <c r="BN18" s="1"/>
  <c r="BQ18"/>
  <c r="BR18" s="1"/>
  <c r="BG18"/>
  <c r="BO18" s="1"/>
  <c r="BH18"/>
  <c r="BP18" s="1"/>
  <c r="BJ18"/>
  <c r="CA18" s="1"/>
  <c r="AV28"/>
  <c r="BA28" s="1"/>
  <c r="CC28" s="1"/>
  <c r="AW15"/>
  <c r="BB15" s="1"/>
  <c r="BA15"/>
  <c r="CC15" s="1"/>
  <c r="BI26"/>
  <c r="BG26" s="1"/>
  <c r="BO26" s="1"/>
  <c r="M8" i="6"/>
  <c r="AP16" i="7"/>
  <c r="AY16"/>
  <c r="AZ16"/>
  <c r="BJ21"/>
  <c r="CA21" s="1"/>
  <c r="BQ21"/>
  <c r="AX10"/>
  <c r="BD10" s="1"/>
  <c r="AX23"/>
  <c r="BD23" s="1"/>
  <c r="BG21"/>
  <c r="BO21" s="1"/>
  <c r="L7" i="6"/>
  <c r="B11" s="1"/>
  <c r="AT11" i="7" s="1"/>
  <c r="BF21"/>
  <c r="BN21" s="1"/>
  <c r="BV14"/>
  <c r="BX14" s="1"/>
  <c r="BT14"/>
  <c r="CB14" s="1"/>
  <c r="BZ14"/>
  <c r="BY14"/>
  <c r="L8" i="6" l="1"/>
  <c r="B24"/>
  <c r="AT24" i="7" s="1"/>
  <c r="BS18"/>
  <c r="BZ18" s="1"/>
  <c r="AQ46"/>
  <c r="AR47"/>
  <c r="BR52"/>
  <c r="BS52" s="1"/>
  <c r="AW28"/>
  <c r="AX28" s="1"/>
  <c r="BD28" s="1"/>
  <c r="BC23"/>
  <c r="BI23" s="1"/>
  <c r="BH23" s="1"/>
  <c r="BP23" s="1"/>
  <c r="BC10"/>
  <c r="BI10" s="1"/>
  <c r="BG10" s="1"/>
  <c r="BO10" s="1"/>
  <c r="BR21"/>
  <c r="BS21"/>
  <c r="AP11"/>
  <c r="AZ11"/>
  <c r="AY11" s="1"/>
  <c r="BE11" s="1"/>
  <c r="AS12"/>
  <c r="BV18"/>
  <c r="BX18" s="1"/>
  <c r="BF26"/>
  <c r="BN26" s="1"/>
  <c r="BQ26"/>
  <c r="BJ26"/>
  <c r="CA26" s="1"/>
  <c r="BH26"/>
  <c r="BP26" s="1"/>
  <c r="AX15"/>
  <c r="BD15" s="1"/>
  <c r="AV16"/>
  <c r="BE16"/>
  <c r="AP24" l="1"/>
  <c r="AV24" s="1"/>
  <c r="AZ24"/>
  <c r="AY24" s="1"/>
  <c r="BE24" s="1"/>
  <c r="BB28"/>
  <c r="BI28" s="1"/>
  <c r="BQ28" s="1"/>
  <c r="BY18"/>
  <c r="BH10"/>
  <c r="BP10" s="1"/>
  <c r="BT18"/>
  <c r="CB18" s="1"/>
  <c r="BY52"/>
  <c r="BZ52"/>
  <c r="BT52"/>
  <c r="CB52" s="1"/>
  <c r="BV52"/>
  <c r="BX52" s="1"/>
  <c r="AR46"/>
  <c r="AQ44"/>
  <c r="AP39"/>
  <c r="AP45" s="1"/>
  <c r="AP48" s="1"/>
  <c r="AP51" s="1"/>
  <c r="BC15"/>
  <c r="BI15" s="1"/>
  <c r="BH15" s="1"/>
  <c r="BP15" s="1"/>
  <c r="BC28"/>
  <c r="BG28" s="1"/>
  <c r="BO28" s="1"/>
  <c r="BF10"/>
  <c r="BN10" s="1"/>
  <c r="BJ10"/>
  <c r="CA10" s="1"/>
  <c r="BQ10"/>
  <c r="BS10" s="1"/>
  <c r="BA16"/>
  <c r="CC16" s="1"/>
  <c r="AW16"/>
  <c r="BS26"/>
  <c r="BR26"/>
  <c r="BF28"/>
  <c r="BN28" s="1"/>
  <c r="AS13"/>
  <c r="BU12"/>
  <c r="BW12" s="1"/>
  <c r="CD12" s="1"/>
  <c r="BT21"/>
  <c r="CB21" s="1"/>
  <c r="BZ21"/>
  <c r="BV21"/>
  <c r="BX21" s="1"/>
  <c r="BF23"/>
  <c r="BN23" s="1"/>
  <c r="BJ23"/>
  <c r="CA23" s="1"/>
  <c r="BQ23"/>
  <c r="AV11"/>
  <c r="BY21"/>
  <c r="BG23"/>
  <c r="BO23" s="1"/>
  <c r="AW24" l="1"/>
  <c r="BA24"/>
  <c r="CC24" s="1"/>
  <c r="BB24"/>
  <c r="BH28"/>
  <c r="BP28" s="1"/>
  <c r="BJ28"/>
  <c r="CA28" s="1"/>
  <c r="BR10"/>
  <c r="AV39"/>
  <c r="BA39" s="1"/>
  <c r="CC39" s="1"/>
  <c r="AV51"/>
  <c r="AR51"/>
  <c r="AR39"/>
  <c r="AR45"/>
  <c r="AQ43"/>
  <c r="AR44"/>
  <c r="AV45"/>
  <c r="AW45" s="1"/>
  <c r="AV48"/>
  <c r="AR48"/>
  <c r="M5"/>
  <c r="AK7" s="1"/>
  <c r="BA45"/>
  <c r="CC45" s="1"/>
  <c r="AW39"/>
  <c r="BV10"/>
  <c r="BX10" s="1"/>
  <c r="BT10"/>
  <c r="CB10" s="1"/>
  <c r="BU10"/>
  <c r="BW10" s="1"/>
  <c r="BZ10"/>
  <c r="BY10"/>
  <c r="BR23"/>
  <c r="BS23"/>
  <c r="BY23" s="1"/>
  <c r="CE12"/>
  <c r="CG12" s="1"/>
  <c r="C12" i="6" s="1"/>
  <c r="CF12" i="7"/>
  <c r="D12" s="1"/>
  <c r="BY26"/>
  <c r="BV26"/>
  <c r="BX26" s="1"/>
  <c r="BZ26"/>
  <c r="BT26"/>
  <c r="CB26" s="1"/>
  <c r="AX16"/>
  <c r="BD16" s="1"/>
  <c r="BQ15"/>
  <c r="BJ15"/>
  <c r="CA15" s="1"/>
  <c r="BF15"/>
  <c r="BN15" s="1"/>
  <c r="BA11"/>
  <c r="CC11" s="1"/>
  <c r="AW11"/>
  <c r="AS14"/>
  <c r="BU13"/>
  <c r="BW13" s="1"/>
  <c r="CD13" s="1"/>
  <c r="BS28"/>
  <c r="BR28"/>
  <c r="BG15"/>
  <c r="BO15" s="1"/>
  <c r="BB16"/>
  <c r="AX24" l="1"/>
  <c r="BD24" s="1"/>
  <c r="AK98"/>
  <c r="E98" s="1"/>
  <c r="AK100"/>
  <c r="AK113"/>
  <c r="E113" s="1"/>
  <c r="AK36"/>
  <c r="E36" s="1"/>
  <c r="AK34"/>
  <c r="E34" s="1"/>
  <c r="AK81"/>
  <c r="AQ42"/>
  <c r="AR43"/>
  <c r="AW51"/>
  <c r="BA51"/>
  <c r="CC51" s="1"/>
  <c r="AK68"/>
  <c r="E68" s="1"/>
  <c r="AK4"/>
  <c r="AK66"/>
  <c r="AK1"/>
  <c r="AL1" s="1"/>
  <c r="AN1" s="1"/>
  <c r="AK97"/>
  <c r="E97" s="1"/>
  <c r="AK116"/>
  <c r="E116" s="1"/>
  <c r="AK84"/>
  <c r="E84" s="1"/>
  <c r="AK52"/>
  <c r="AK20"/>
  <c r="E20" s="1"/>
  <c r="AK114"/>
  <c r="E114" s="1"/>
  <c r="AK82"/>
  <c r="E82" s="1"/>
  <c r="AK50"/>
  <c r="AK18"/>
  <c r="E18" s="1"/>
  <c r="AK121"/>
  <c r="AK105"/>
  <c r="E105" s="1"/>
  <c r="AK89"/>
  <c r="AW48"/>
  <c r="BA48"/>
  <c r="CC48" s="1"/>
  <c r="AK73"/>
  <c r="E73" s="1"/>
  <c r="AK65"/>
  <c r="E65" s="1"/>
  <c r="AK57"/>
  <c r="E57" s="1"/>
  <c r="AK49"/>
  <c r="AK41"/>
  <c r="E41" s="1"/>
  <c r="AK33"/>
  <c r="AK25"/>
  <c r="E25" s="1"/>
  <c r="AK17"/>
  <c r="AK9"/>
  <c r="E9" s="1"/>
  <c r="AK2"/>
  <c r="AK120"/>
  <c r="E120" s="1"/>
  <c r="AK104"/>
  <c r="E104" s="1"/>
  <c r="AK88"/>
  <c r="AK72"/>
  <c r="AK56"/>
  <c r="AK40"/>
  <c r="AK24"/>
  <c r="AK8"/>
  <c r="AL8" s="1"/>
  <c r="AK118"/>
  <c r="E118" s="1"/>
  <c r="AK102"/>
  <c r="AK86"/>
  <c r="E86" s="1"/>
  <c r="AK70"/>
  <c r="AK54"/>
  <c r="E54" s="1"/>
  <c r="AK38"/>
  <c r="E38" s="1"/>
  <c r="AK22"/>
  <c r="AK6"/>
  <c r="AK123"/>
  <c r="AK115"/>
  <c r="AL115" s="1"/>
  <c r="AK107"/>
  <c r="E107" s="1"/>
  <c r="AK99"/>
  <c r="AK91"/>
  <c r="AK83"/>
  <c r="AK75"/>
  <c r="E75" s="1"/>
  <c r="AK67"/>
  <c r="AK59"/>
  <c r="AK51"/>
  <c r="AL51" s="1"/>
  <c r="AK43"/>
  <c r="E43" s="1"/>
  <c r="AK35"/>
  <c r="E35" s="1"/>
  <c r="AK27"/>
  <c r="AK19"/>
  <c r="E19" s="1"/>
  <c r="AK11"/>
  <c r="E11" s="1"/>
  <c r="AK3"/>
  <c r="AK124"/>
  <c r="E124" s="1"/>
  <c r="AK108"/>
  <c r="E108" s="1"/>
  <c r="AK92"/>
  <c r="E92" s="1"/>
  <c r="AK76"/>
  <c r="AK60"/>
  <c r="E60" s="1"/>
  <c r="AK44"/>
  <c r="E44" s="1"/>
  <c r="AK28"/>
  <c r="AL28" s="1"/>
  <c r="AK12"/>
  <c r="AK122"/>
  <c r="AK106"/>
  <c r="E106" s="1"/>
  <c r="AK90"/>
  <c r="AK74"/>
  <c r="AK58"/>
  <c r="AL58" s="1"/>
  <c r="AK42"/>
  <c r="E42" s="1"/>
  <c r="AK26"/>
  <c r="E26" s="1"/>
  <c r="AK10"/>
  <c r="AK125"/>
  <c r="AL125" s="1"/>
  <c r="AK117"/>
  <c r="E117" s="1"/>
  <c r="AK109"/>
  <c r="AK101"/>
  <c r="E101" s="1"/>
  <c r="AK93"/>
  <c r="AL93" s="1"/>
  <c r="AK85"/>
  <c r="AK77"/>
  <c r="E77" s="1"/>
  <c r="AK69"/>
  <c r="AK61"/>
  <c r="E61" s="1"/>
  <c r="AK53"/>
  <c r="AL53" s="1"/>
  <c r="AK45"/>
  <c r="E45" s="1"/>
  <c r="AK37"/>
  <c r="E37" s="1"/>
  <c r="AK29"/>
  <c r="E29" s="1"/>
  <c r="AK21"/>
  <c r="AK13"/>
  <c r="AK5"/>
  <c r="AK128"/>
  <c r="AK112"/>
  <c r="AK96"/>
  <c r="E96" s="1"/>
  <c r="AK80"/>
  <c r="AK64"/>
  <c r="AK48"/>
  <c r="AK32"/>
  <c r="AK16"/>
  <c r="AK126"/>
  <c r="E126" s="1"/>
  <c r="AK110"/>
  <c r="AK94"/>
  <c r="E94" s="1"/>
  <c r="AK78"/>
  <c r="AK62"/>
  <c r="E62" s="1"/>
  <c r="AK46"/>
  <c r="AK30"/>
  <c r="AL30" s="1"/>
  <c r="AK14"/>
  <c r="AK127"/>
  <c r="E127" s="1"/>
  <c r="AK119"/>
  <c r="AK111"/>
  <c r="AK103"/>
  <c r="E103" s="1"/>
  <c r="AK95"/>
  <c r="E95" s="1"/>
  <c r="AK87"/>
  <c r="AK79"/>
  <c r="E79" s="1"/>
  <c r="AK71"/>
  <c r="E71" s="1"/>
  <c r="AK63"/>
  <c r="AL63" s="1"/>
  <c r="AK55"/>
  <c r="AK47"/>
  <c r="E47" s="1"/>
  <c r="AK39"/>
  <c r="E39" s="1"/>
  <c r="AK31"/>
  <c r="E31" s="1"/>
  <c r="AK23"/>
  <c r="AK15"/>
  <c r="E15" s="1"/>
  <c r="BB45"/>
  <c r="AX45"/>
  <c r="BD45" s="1"/>
  <c r="BB39"/>
  <c r="AX39"/>
  <c r="BD39" s="1"/>
  <c r="BY28"/>
  <c r="BV28"/>
  <c r="BX28" s="1"/>
  <c r="BZ28"/>
  <c r="BT28"/>
  <c r="CB28" s="1"/>
  <c r="AS15"/>
  <c r="AS16" s="1"/>
  <c r="AS17" s="1"/>
  <c r="BU14"/>
  <c r="BW14" s="1"/>
  <c r="CD14" s="1"/>
  <c r="AX11"/>
  <c r="BD11" s="1"/>
  <c r="BR15"/>
  <c r="BS15"/>
  <c r="BY15" s="1"/>
  <c r="AL116"/>
  <c r="E100"/>
  <c r="E52"/>
  <c r="AL36"/>
  <c r="AL114"/>
  <c r="E50"/>
  <c r="AL34"/>
  <c r="E5" i="8"/>
  <c r="F5" s="1"/>
  <c r="G5" s="1"/>
  <c r="E121" i="7"/>
  <c r="E89"/>
  <c r="E81"/>
  <c r="E49"/>
  <c r="E33"/>
  <c r="E17"/>
  <c r="E72"/>
  <c r="E40"/>
  <c r="E8"/>
  <c r="E102"/>
  <c r="E70"/>
  <c r="AL38"/>
  <c r="E6"/>
  <c r="E115"/>
  <c r="E99"/>
  <c r="E67"/>
  <c r="E51"/>
  <c r="CF13"/>
  <c r="D13" s="1"/>
  <c r="CE13"/>
  <c r="CG13" s="1"/>
  <c r="C13" i="6" s="1"/>
  <c r="BT23" i="7"/>
  <c r="CB23" s="1"/>
  <c r="BV23"/>
  <c r="BX23" s="1"/>
  <c r="BZ23"/>
  <c r="E76"/>
  <c r="E12"/>
  <c r="E74"/>
  <c r="E10"/>
  <c r="AL117"/>
  <c r="AL101"/>
  <c r="E85"/>
  <c r="E69"/>
  <c r="E53"/>
  <c r="AL37"/>
  <c r="E21"/>
  <c r="E112"/>
  <c r="E80"/>
  <c r="E48"/>
  <c r="AL32"/>
  <c r="E16"/>
  <c r="E110"/>
  <c r="E78"/>
  <c r="E46"/>
  <c r="E14"/>
  <c r="E119"/>
  <c r="AL103"/>
  <c r="E87"/>
  <c r="AL71"/>
  <c r="E55"/>
  <c r="AL39"/>
  <c r="E23"/>
  <c r="E7"/>
  <c r="AL7"/>
  <c r="BB11"/>
  <c r="BC16"/>
  <c r="CD10"/>
  <c r="BC24" l="1"/>
  <c r="BI24" s="1"/>
  <c r="BH24" s="1"/>
  <c r="BP24" s="1"/>
  <c r="AL127"/>
  <c r="E30"/>
  <c r="AL104"/>
  <c r="AL94"/>
  <c r="AL96"/>
  <c r="E128"/>
  <c r="AL61"/>
  <c r="E93"/>
  <c r="AL35"/>
  <c r="AL120"/>
  <c r="AL113"/>
  <c r="AL99"/>
  <c r="AL47"/>
  <c r="AL78"/>
  <c r="AL111"/>
  <c r="AL16"/>
  <c r="AL80"/>
  <c r="AL84"/>
  <c r="AL70"/>
  <c r="AL102"/>
  <c r="AL40"/>
  <c r="AL72"/>
  <c r="AL17"/>
  <c r="AL49"/>
  <c r="AL121"/>
  <c r="AL50"/>
  <c r="AL52"/>
  <c r="AL81"/>
  <c r="AL100"/>
  <c r="AL79"/>
  <c r="E83"/>
  <c r="F1"/>
  <c r="AL112"/>
  <c r="AL33"/>
  <c r="AL65"/>
  <c r="AL13"/>
  <c r="AL77"/>
  <c r="AL109"/>
  <c r="AL90"/>
  <c r="AL122"/>
  <c r="AL22"/>
  <c r="AL24"/>
  <c r="AL56"/>
  <c r="AL88"/>
  <c r="AL66"/>
  <c r="E13"/>
  <c r="AL29"/>
  <c r="E125"/>
  <c r="AL10"/>
  <c r="E58"/>
  <c r="E90"/>
  <c r="E122"/>
  <c r="AL12"/>
  <c r="AL60"/>
  <c r="F60" s="1"/>
  <c r="C60" s="1"/>
  <c r="B60" s="1"/>
  <c r="AL76"/>
  <c r="AL124"/>
  <c r="F124" s="1"/>
  <c r="C124" s="1"/>
  <c r="B124" s="1"/>
  <c r="AL11"/>
  <c r="AL43"/>
  <c r="AL118"/>
  <c r="AL15"/>
  <c r="AN15" s="1"/>
  <c r="AL31"/>
  <c r="AL55"/>
  <c r="F55" s="1"/>
  <c r="C55" s="1"/>
  <c r="B55" s="1"/>
  <c r="E63"/>
  <c r="AL87"/>
  <c r="F87" s="1"/>
  <c r="C87" s="1"/>
  <c r="B87" s="1"/>
  <c r="AL95"/>
  <c r="AL46"/>
  <c r="AL62"/>
  <c r="AL110"/>
  <c r="F110" s="1"/>
  <c r="C110" s="1"/>
  <c r="B110" s="1"/>
  <c r="AL126"/>
  <c r="AL48"/>
  <c r="F48" s="1"/>
  <c r="C48" s="1"/>
  <c r="B48" s="1"/>
  <c r="AL64"/>
  <c r="AL128"/>
  <c r="AN128" s="1"/>
  <c r="AL45"/>
  <c r="E109"/>
  <c r="AL26"/>
  <c r="AL42"/>
  <c r="F42" s="1"/>
  <c r="C42" s="1"/>
  <c r="B42" s="1"/>
  <c r="E28"/>
  <c r="AL44"/>
  <c r="AM43" s="1"/>
  <c r="AL92"/>
  <c r="AL108"/>
  <c r="AL67"/>
  <c r="AL75"/>
  <c r="F75" s="1"/>
  <c r="C75" s="1"/>
  <c r="B75" s="1"/>
  <c r="AL107"/>
  <c r="AL54"/>
  <c r="F54" s="1"/>
  <c r="C54" s="1"/>
  <c r="B54" s="1"/>
  <c r="E56"/>
  <c r="AL25"/>
  <c r="AN25" s="1"/>
  <c r="AL89"/>
  <c r="AL97"/>
  <c r="AM96" s="1"/>
  <c r="E66"/>
  <c r="AL20"/>
  <c r="F20" s="1"/>
  <c r="C20" s="1"/>
  <c r="B20" s="1"/>
  <c r="AL27"/>
  <c r="F27" s="1"/>
  <c r="C27" s="1"/>
  <c r="B27" s="1"/>
  <c r="AL59"/>
  <c r="F59" s="1"/>
  <c r="C59" s="1"/>
  <c r="B59" s="1"/>
  <c r="AL91"/>
  <c r="AM91" s="1"/>
  <c r="AL123"/>
  <c r="AM123" s="1"/>
  <c r="AL57"/>
  <c r="AM56" s="1"/>
  <c r="AL23"/>
  <c r="AM23" s="1"/>
  <c r="E111"/>
  <c r="AL119"/>
  <c r="AN119" s="1"/>
  <c r="AL14"/>
  <c r="E32"/>
  <c r="E64"/>
  <c r="AL21"/>
  <c r="F21" s="1"/>
  <c r="C21" s="1"/>
  <c r="B21" s="1"/>
  <c r="AL69"/>
  <c r="AN69" s="1"/>
  <c r="AL85"/>
  <c r="AM84" s="1"/>
  <c r="AL74"/>
  <c r="AL106"/>
  <c r="AN106" s="1"/>
  <c r="AL19"/>
  <c r="AN19" s="1"/>
  <c r="E27"/>
  <c r="E59"/>
  <c r="AL83"/>
  <c r="F83" s="1"/>
  <c r="C83" s="1"/>
  <c r="B83" s="1"/>
  <c r="E91"/>
  <c r="E123"/>
  <c r="E22"/>
  <c r="AL86"/>
  <c r="F86" s="1"/>
  <c r="C86" s="1"/>
  <c r="B86" s="1"/>
  <c r="E24"/>
  <c r="E88"/>
  <c r="AL9"/>
  <c r="F9" s="1"/>
  <c r="C9" s="1"/>
  <c r="B9" s="1"/>
  <c r="AL41"/>
  <c r="F41" s="1"/>
  <c r="C41" s="1"/>
  <c r="B41" s="1"/>
  <c r="AL73"/>
  <c r="AN73" s="1"/>
  <c r="AL105"/>
  <c r="AN105" s="1"/>
  <c r="AL18"/>
  <c r="AM17" s="1"/>
  <c r="AL82"/>
  <c r="AN82" s="1"/>
  <c r="AL98"/>
  <c r="AL68"/>
  <c r="AM67" s="1"/>
  <c r="BB51"/>
  <c r="AX51"/>
  <c r="BD51" s="1"/>
  <c r="AQ41"/>
  <c r="AR42"/>
  <c r="BB48"/>
  <c r="AX48"/>
  <c r="BD48" s="1"/>
  <c r="BC45"/>
  <c r="BC39"/>
  <c r="BI39" s="1"/>
  <c r="BH39" s="1"/>
  <c r="BP39" s="1"/>
  <c r="BI16"/>
  <c r="BG16" s="1"/>
  <c r="BO16" s="1"/>
  <c r="AN7"/>
  <c r="F7"/>
  <c r="C7" s="1"/>
  <c r="B7" s="1"/>
  <c r="F15"/>
  <c r="C15" s="1"/>
  <c r="B15" s="1"/>
  <c r="AM30"/>
  <c r="F31"/>
  <c r="C31" s="1"/>
  <c r="B31" s="1"/>
  <c r="AN31"/>
  <c r="F47"/>
  <c r="C47" s="1"/>
  <c r="B47" s="1"/>
  <c r="AN47"/>
  <c r="AN55"/>
  <c r="AM78"/>
  <c r="AN79"/>
  <c r="F79"/>
  <c r="C79" s="1"/>
  <c r="B79" s="1"/>
  <c r="AN87"/>
  <c r="AM94"/>
  <c r="AN95"/>
  <c r="F95"/>
  <c r="C95" s="1"/>
  <c r="B95" s="1"/>
  <c r="AN111"/>
  <c r="F111"/>
  <c r="C111" s="1"/>
  <c r="B111" s="1"/>
  <c r="AM110"/>
  <c r="AN127"/>
  <c r="F127"/>
  <c r="C127" s="1"/>
  <c r="B127" s="1"/>
  <c r="AM126"/>
  <c r="AM45"/>
  <c r="AM61"/>
  <c r="AN62"/>
  <c r="F62"/>
  <c r="C62" s="1"/>
  <c r="B62" s="1"/>
  <c r="F78"/>
  <c r="C78" s="1"/>
  <c r="B78" s="1"/>
  <c r="AM77"/>
  <c r="AN78"/>
  <c r="F94"/>
  <c r="C94" s="1"/>
  <c r="B94" s="1"/>
  <c r="AN94"/>
  <c r="AM93"/>
  <c r="AN110"/>
  <c r="F126"/>
  <c r="C126" s="1"/>
  <c r="B126" s="1"/>
  <c r="AM125"/>
  <c r="AN126"/>
  <c r="AN16"/>
  <c r="F16"/>
  <c r="C16" s="1"/>
  <c r="B16" s="1"/>
  <c r="AM15"/>
  <c r="AM31"/>
  <c r="F32"/>
  <c r="C32" s="1"/>
  <c r="B32" s="1"/>
  <c r="AN32"/>
  <c r="AN48"/>
  <c r="F64"/>
  <c r="C64" s="1"/>
  <c r="B64" s="1"/>
  <c r="AM63"/>
  <c r="AN64"/>
  <c r="AM79"/>
  <c r="AN80"/>
  <c r="F80"/>
  <c r="C80" s="1"/>
  <c r="B80" s="1"/>
  <c r="F96"/>
  <c r="C96" s="1"/>
  <c r="B96" s="1"/>
  <c r="AM95"/>
  <c r="AN96"/>
  <c r="AM127"/>
  <c r="F29"/>
  <c r="C29" s="1"/>
  <c r="B29" s="1"/>
  <c r="AN29"/>
  <c r="AM28"/>
  <c r="AN37"/>
  <c r="F37"/>
  <c r="C37" s="1"/>
  <c r="B37" s="1"/>
  <c r="AM36"/>
  <c r="F45"/>
  <c r="C45" s="1"/>
  <c r="B45" s="1"/>
  <c r="AM44"/>
  <c r="AN45"/>
  <c r="AM60"/>
  <c r="F61"/>
  <c r="C61" s="1"/>
  <c r="B61" s="1"/>
  <c r="AN61"/>
  <c r="AM9"/>
  <c r="F10"/>
  <c r="C10" s="1"/>
  <c r="B10" s="1"/>
  <c r="AN10"/>
  <c r="F26"/>
  <c r="C26" s="1"/>
  <c r="B26" s="1"/>
  <c r="AN26"/>
  <c r="AM25"/>
  <c r="AN12"/>
  <c r="F12"/>
  <c r="C12" s="1"/>
  <c r="B12" s="1"/>
  <c r="AM11"/>
  <c r="AN60"/>
  <c r="AN76"/>
  <c r="F76"/>
  <c r="C76" s="1"/>
  <c r="B76" s="1"/>
  <c r="AN92"/>
  <c r="F92"/>
  <c r="C92" s="1"/>
  <c r="B92" s="1"/>
  <c r="AN124"/>
  <c r="AM26"/>
  <c r="AN27"/>
  <c r="AM50"/>
  <c r="AN51"/>
  <c r="F51"/>
  <c r="C51" s="1"/>
  <c r="B51" s="1"/>
  <c r="F91"/>
  <c r="C91" s="1"/>
  <c r="B91" s="1"/>
  <c r="AN99"/>
  <c r="F99"/>
  <c r="C99" s="1"/>
  <c r="B99" s="1"/>
  <c r="AN115"/>
  <c r="F115"/>
  <c r="C115" s="1"/>
  <c r="B115" s="1"/>
  <c r="AM114"/>
  <c r="AN123"/>
  <c r="AN22"/>
  <c r="F22"/>
  <c r="C22" s="1"/>
  <c r="B22" s="1"/>
  <c r="AM37"/>
  <c r="AN38"/>
  <c r="F38"/>
  <c r="C38" s="1"/>
  <c r="B38" s="1"/>
  <c r="F24"/>
  <c r="C24" s="1"/>
  <c r="B24" s="1"/>
  <c r="AN24"/>
  <c r="F56"/>
  <c r="C56" s="1"/>
  <c r="B56" s="1"/>
  <c r="AN56"/>
  <c r="F88"/>
  <c r="C88" s="1"/>
  <c r="B88" s="1"/>
  <c r="AN88"/>
  <c r="F104"/>
  <c r="C104" s="1"/>
  <c r="B104" s="1"/>
  <c r="AM103"/>
  <c r="AN104"/>
  <c r="AN17"/>
  <c r="F17"/>
  <c r="C17" s="1"/>
  <c r="B17" s="1"/>
  <c r="AM16"/>
  <c r="F57"/>
  <c r="C57" s="1"/>
  <c r="B57" s="1"/>
  <c r="AN57"/>
  <c r="AN81"/>
  <c r="F81"/>
  <c r="C81" s="1"/>
  <c r="B81" s="1"/>
  <c r="AM80"/>
  <c r="H5" i="8"/>
  <c r="I5"/>
  <c r="AM33" i="7"/>
  <c r="AN34"/>
  <c r="F34"/>
  <c r="C34" s="1"/>
  <c r="B34" s="1"/>
  <c r="F66"/>
  <c r="C66" s="1"/>
  <c r="B66" s="1"/>
  <c r="AN66"/>
  <c r="AM65"/>
  <c r="AN52"/>
  <c r="F52"/>
  <c r="C52" s="1"/>
  <c r="B52" s="1"/>
  <c r="AM51"/>
  <c r="F116"/>
  <c r="C116" s="1"/>
  <c r="B116" s="1"/>
  <c r="AM115"/>
  <c r="AN116"/>
  <c r="AS18"/>
  <c r="BU17"/>
  <c r="BW17" s="1"/>
  <c r="CD17" s="1"/>
  <c r="CE10"/>
  <c r="CG10" s="1"/>
  <c r="C10" i="6" s="1"/>
  <c r="CF10" i="7"/>
  <c r="D10" s="1"/>
  <c r="F39"/>
  <c r="C39" s="1"/>
  <c r="B39" s="1"/>
  <c r="AM38"/>
  <c r="AN39"/>
  <c r="AN63"/>
  <c r="AM62"/>
  <c r="F63"/>
  <c r="C63" s="1"/>
  <c r="B63" s="1"/>
  <c r="AN71"/>
  <c r="F71"/>
  <c r="C71" s="1"/>
  <c r="B71" s="1"/>
  <c r="AM70"/>
  <c r="F103"/>
  <c r="C103" s="1"/>
  <c r="B103" s="1"/>
  <c r="AN103"/>
  <c r="AM102"/>
  <c r="F119"/>
  <c r="C119" s="1"/>
  <c r="B119" s="1"/>
  <c r="AN14"/>
  <c r="F14"/>
  <c r="C14" s="1"/>
  <c r="B14" s="1"/>
  <c r="F30"/>
  <c r="C30" s="1"/>
  <c r="B30" s="1"/>
  <c r="AM29"/>
  <c r="AN30"/>
  <c r="AN112"/>
  <c r="F112"/>
  <c r="C112" s="1"/>
  <c r="B112" s="1"/>
  <c r="AM111"/>
  <c r="AN13"/>
  <c r="F13"/>
  <c r="C13" s="1"/>
  <c r="B13" s="1"/>
  <c r="AM12"/>
  <c r="AN21"/>
  <c r="AM52"/>
  <c r="AN53"/>
  <c r="F53"/>
  <c r="C53" s="1"/>
  <c r="B53" s="1"/>
  <c r="F69"/>
  <c r="C69" s="1"/>
  <c r="B69" s="1"/>
  <c r="F77"/>
  <c r="C77" s="1"/>
  <c r="B77" s="1"/>
  <c r="AN77"/>
  <c r="AM76"/>
  <c r="AN85"/>
  <c r="AN93"/>
  <c r="F93"/>
  <c r="C93" s="1"/>
  <c r="B93" s="1"/>
  <c r="AM92"/>
  <c r="AN101"/>
  <c r="AM100"/>
  <c r="F101"/>
  <c r="C101" s="1"/>
  <c r="B101" s="1"/>
  <c r="AN109"/>
  <c r="F109"/>
  <c r="C109" s="1"/>
  <c r="B109" s="1"/>
  <c r="AN117"/>
  <c r="AM116"/>
  <c r="F117"/>
  <c r="C117" s="1"/>
  <c r="B117" s="1"/>
  <c r="F125"/>
  <c r="C125" s="1"/>
  <c r="B125" s="1"/>
  <c r="AM124"/>
  <c r="AN125"/>
  <c r="F58"/>
  <c r="C58" s="1"/>
  <c r="B58" s="1"/>
  <c r="AN58"/>
  <c r="AN74"/>
  <c r="AN90"/>
  <c r="F90"/>
  <c r="C90" s="1"/>
  <c r="B90" s="1"/>
  <c r="AM89"/>
  <c r="F122"/>
  <c r="C122" s="1"/>
  <c r="B122" s="1"/>
  <c r="AM121"/>
  <c r="AN122"/>
  <c r="F28"/>
  <c r="C28" s="1"/>
  <c r="B28" s="1"/>
  <c r="AM27"/>
  <c r="AN28"/>
  <c r="AM10"/>
  <c r="F11"/>
  <c r="C11" s="1"/>
  <c r="B11" s="1"/>
  <c r="AN11"/>
  <c r="AM18"/>
  <c r="AN35"/>
  <c r="AM34"/>
  <c r="F35"/>
  <c r="C35" s="1"/>
  <c r="B35" s="1"/>
  <c r="F43"/>
  <c r="C43" s="1"/>
  <c r="B43" s="1"/>
  <c r="AN43"/>
  <c r="AN67"/>
  <c r="AM66"/>
  <c r="F67"/>
  <c r="C67" s="1"/>
  <c r="B67" s="1"/>
  <c r="AM74"/>
  <c r="AN107"/>
  <c r="F107"/>
  <c r="C107" s="1"/>
  <c r="B107" s="1"/>
  <c r="AN54"/>
  <c r="F70"/>
  <c r="C70" s="1"/>
  <c r="B70" s="1"/>
  <c r="AM69"/>
  <c r="AN70"/>
  <c r="AN86"/>
  <c r="AN102"/>
  <c r="AM101"/>
  <c r="F102"/>
  <c r="C102" s="1"/>
  <c r="B102" s="1"/>
  <c r="F118"/>
  <c r="C118" s="1"/>
  <c r="B118" s="1"/>
  <c r="AN118"/>
  <c r="AM117"/>
  <c r="F8"/>
  <c r="C8" s="1"/>
  <c r="B8" s="1"/>
  <c r="AN8"/>
  <c r="AM7"/>
  <c r="AN40"/>
  <c r="AM39"/>
  <c r="F40"/>
  <c r="C40" s="1"/>
  <c r="B40" s="1"/>
  <c r="F72"/>
  <c r="C72" s="1"/>
  <c r="B72" s="1"/>
  <c r="AM71"/>
  <c r="AN72"/>
  <c r="F120"/>
  <c r="C120" s="1"/>
  <c r="B120" s="1"/>
  <c r="AN120"/>
  <c r="AM8"/>
  <c r="F25"/>
  <c r="C25" s="1"/>
  <c r="B25" s="1"/>
  <c r="AM32"/>
  <c r="AN33"/>
  <c r="F33"/>
  <c r="C33" s="1"/>
  <c r="B33" s="1"/>
  <c r="AN41"/>
  <c r="AN49"/>
  <c r="AM48"/>
  <c r="F49"/>
  <c r="C49" s="1"/>
  <c r="B49" s="1"/>
  <c r="AM64"/>
  <c r="F65"/>
  <c r="C65" s="1"/>
  <c r="B65" s="1"/>
  <c r="AN65"/>
  <c r="AM72"/>
  <c r="AN89"/>
  <c r="F89"/>
  <c r="C89" s="1"/>
  <c r="B89" s="1"/>
  <c r="AM88"/>
  <c r="AM104"/>
  <c r="AN113"/>
  <c r="F113"/>
  <c r="C113" s="1"/>
  <c r="B113" s="1"/>
  <c r="AM112"/>
  <c r="AM120"/>
  <c r="F121"/>
  <c r="C121" s="1"/>
  <c r="B121" s="1"/>
  <c r="AN121"/>
  <c r="AN18"/>
  <c r="AN50"/>
  <c r="F50"/>
  <c r="C50" s="1"/>
  <c r="B50" s="1"/>
  <c r="AM49"/>
  <c r="F82"/>
  <c r="C82" s="1"/>
  <c r="B82" s="1"/>
  <c r="AN98"/>
  <c r="F98"/>
  <c r="C98" s="1"/>
  <c r="B98" s="1"/>
  <c r="AM113"/>
  <c r="AN114"/>
  <c r="F114"/>
  <c r="C114" s="1"/>
  <c r="B114" s="1"/>
  <c r="AN20"/>
  <c r="AN36"/>
  <c r="AM35"/>
  <c r="F36"/>
  <c r="C36" s="1"/>
  <c r="B36" s="1"/>
  <c r="F68"/>
  <c r="C68" s="1"/>
  <c r="B68" s="1"/>
  <c r="AN84"/>
  <c r="F84"/>
  <c r="C84" s="1"/>
  <c r="B84" s="1"/>
  <c r="AN100"/>
  <c r="F100"/>
  <c r="C100" s="1"/>
  <c r="B100" s="1"/>
  <c r="AM99"/>
  <c r="BV15"/>
  <c r="BX15" s="1"/>
  <c r="BZ15"/>
  <c r="BU15"/>
  <c r="BW15" s="1"/>
  <c r="BT15"/>
  <c r="CB15" s="1"/>
  <c r="CF14"/>
  <c r="D14" s="1"/>
  <c r="CE14"/>
  <c r="CG14" s="1"/>
  <c r="C14" i="6" s="1"/>
  <c r="BC11" i="7"/>
  <c r="BI11" s="1"/>
  <c r="BG24" l="1"/>
  <c r="BO24" s="1"/>
  <c r="BQ24"/>
  <c r="BJ24"/>
  <c r="CA24" s="1"/>
  <c r="BF24"/>
  <c r="BN24" s="1"/>
  <c r="AM107"/>
  <c r="AM46"/>
  <c r="AM82"/>
  <c r="AN23"/>
  <c r="AN108"/>
  <c r="AM75"/>
  <c r="AM59"/>
  <c r="AM98"/>
  <c r="AM13"/>
  <c r="AM42"/>
  <c r="AN68"/>
  <c r="F105"/>
  <c r="C105" s="1"/>
  <c r="B105" s="1"/>
  <c r="F97"/>
  <c r="C97" s="1"/>
  <c r="B97" s="1"/>
  <c r="AM40"/>
  <c r="AM24"/>
  <c r="AM85"/>
  <c r="AM53"/>
  <c r="AN83"/>
  <c r="AM108"/>
  <c r="AM68"/>
  <c r="AM20"/>
  <c r="AM118"/>
  <c r="AM87"/>
  <c r="AM21"/>
  <c r="AM122"/>
  <c r="AN59"/>
  <c r="F108"/>
  <c r="C108" s="1"/>
  <c r="B108" s="1"/>
  <c r="F44"/>
  <c r="C44" s="1"/>
  <c r="B44" s="1"/>
  <c r="AM41"/>
  <c r="F128"/>
  <c r="C128" s="1"/>
  <c r="B128" s="1"/>
  <c r="AM47"/>
  <c r="AM109"/>
  <c r="AN46"/>
  <c r="AM86"/>
  <c r="AM105"/>
  <c r="AM54"/>
  <c r="AM128"/>
  <c r="AM83"/>
  <c r="AM81"/>
  <c r="AN97"/>
  <c r="AM119"/>
  <c r="AM106"/>
  <c r="AN75"/>
  <c r="F106"/>
  <c r="C106" s="1"/>
  <c r="B106" s="1"/>
  <c r="F85"/>
  <c r="C85" s="1"/>
  <c r="B85" s="1"/>
  <c r="AM22"/>
  <c r="F23"/>
  <c r="C23" s="1"/>
  <c r="B23" s="1"/>
  <c r="AM55"/>
  <c r="F123"/>
  <c r="C123" s="1"/>
  <c r="B123" s="1"/>
  <c r="AM58"/>
  <c r="AN44"/>
  <c r="AN42"/>
  <c r="F46"/>
  <c r="C46" s="1"/>
  <c r="B46" s="1"/>
  <c r="AM14"/>
  <c r="BC51"/>
  <c r="AM73"/>
  <c r="AM19"/>
  <c r="AM97"/>
  <c r="F18"/>
  <c r="C18" s="1"/>
  <c r="B18" s="1"/>
  <c r="F73"/>
  <c r="C73" s="1"/>
  <c r="B73" s="1"/>
  <c r="AN9"/>
  <c r="F19"/>
  <c r="C19" s="1"/>
  <c r="B19" s="1"/>
  <c r="F74"/>
  <c r="C74" s="1"/>
  <c r="B74" s="1"/>
  <c r="AM57"/>
  <c r="AM90"/>
  <c r="AN91"/>
  <c r="BI51"/>
  <c r="BF51" s="1"/>
  <c r="BN51" s="1"/>
  <c r="AQ40"/>
  <c r="AR41"/>
  <c r="BC48"/>
  <c r="BI48" s="1"/>
  <c r="BI45"/>
  <c r="BG45" s="1"/>
  <c r="BO45" s="1"/>
  <c r="CD15"/>
  <c r="CF15" s="1"/>
  <c r="D15" s="1"/>
  <c r="BG39"/>
  <c r="BO39" s="1"/>
  <c r="BJ39"/>
  <c r="CA39" s="1"/>
  <c r="BQ39"/>
  <c r="BF39"/>
  <c r="BN39" s="1"/>
  <c r="BF11"/>
  <c r="BN11" s="1"/>
  <c r="BQ11"/>
  <c r="BJ11"/>
  <c r="CA11" s="1"/>
  <c r="AS19"/>
  <c r="BU18"/>
  <c r="BW18" s="1"/>
  <c r="CD18" s="1"/>
  <c r="CF17"/>
  <c r="D17" s="1"/>
  <c r="CE17"/>
  <c r="CG17" s="1"/>
  <c r="C17" i="6" s="1"/>
  <c r="BJ16" i="7"/>
  <c r="CA16" s="1"/>
  <c r="BQ16"/>
  <c r="BF16"/>
  <c r="BN16" s="1"/>
  <c r="BH16"/>
  <c r="BP16" s="1"/>
  <c r="BG11"/>
  <c r="BO11" s="1"/>
  <c r="BH11"/>
  <c r="BP11" s="1"/>
  <c r="L5" i="8"/>
  <c r="A5" s="1"/>
  <c r="BS24" i="7" l="1"/>
  <c r="BR24"/>
  <c r="BY24"/>
  <c r="CE15"/>
  <c r="CG15" s="1"/>
  <c r="C15" i="6" s="1"/>
  <c r="BH51" i="7"/>
  <c r="BP51" s="1"/>
  <c r="BJ51"/>
  <c r="CA51" s="1"/>
  <c r="BQ51"/>
  <c r="AR40"/>
  <c r="AQ38"/>
  <c r="BG51"/>
  <c r="BO51" s="1"/>
  <c r="BG48"/>
  <c r="BO48" s="1"/>
  <c r="BQ48"/>
  <c r="BJ48"/>
  <c r="CA48" s="1"/>
  <c r="BF48"/>
  <c r="BN48" s="1"/>
  <c r="BH48"/>
  <c r="BP48" s="1"/>
  <c r="BJ45"/>
  <c r="CA45" s="1"/>
  <c r="BQ45"/>
  <c r="BF45"/>
  <c r="BN45" s="1"/>
  <c r="BH45"/>
  <c r="BP45" s="1"/>
  <c r="BS39"/>
  <c r="BR39"/>
  <c r="BW39"/>
  <c r="AS20"/>
  <c r="BU19"/>
  <c r="BS11"/>
  <c r="BY11" s="1"/>
  <c r="BR11"/>
  <c r="BR16"/>
  <c r="BS16"/>
  <c r="CE18"/>
  <c r="CG18" s="1"/>
  <c r="C18" i="6" s="1"/>
  <c r="CF18" i="7"/>
  <c r="D18" s="1"/>
  <c r="BV24" l="1"/>
  <c r="BX24" s="1"/>
  <c r="BZ24"/>
  <c r="BT24"/>
  <c r="CB24" s="1"/>
  <c r="AQ37"/>
  <c r="AR38"/>
  <c r="BR51"/>
  <c r="BS51"/>
  <c r="BY51"/>
  <c r="BW51"/>
  <c r="BR48"/>
  <c r="BS48"/>
  <c r="BY48"/>
  <c r="BW48"/>
  <c r="BR45"/>
  <c r="BS45"/>
  <c r="BW45"/>
  <c r="BY39"/>
  <c r="BT39"/>
  <c r="CB39" s="1"/>
  <c r="BV39"/>
  <c r="BX39" s="1"/>
  <c r="BZ39"/>
  <c r="BY16"/>
  <c r="BV16"/>
  <c r="BX16" s="1"/>
  <c r="BU16"/>
  <c r="BW16" s="1"/>
  <c r="BT16"/>
  <c r="CB16" s="1"/>
  <c r="BZ16"/>
  <c r="BU11"/>
  <c r="BW11" s="1"/>
  <c r="BT11"/>
  <c r="CB11" s="1"/>
  <c r="BZ11"/>
  <c r="BV11"/>
  <c r="BX11" s="1"/>
  <c r="AS21"/>
  <c r="BU20"/>
  <c r="BW20" s="1"/>
  <c r="CD20" s="1"/>
  <c r="AQ36" l="1"/>
  <c r="AR37"/>
  <c r="BV51"/>
  <c r="BX51" s="1"/>
  <c r="BT51"/>
  <c r="CB51" s="1"/>
  <c r="BZ51"/>
  <c r="BV48"/>
  <c r="BX48" s="1"/>
  <c r="BT48"/>
  <c r="CB48" s="1"/>
  <c r="BZ48"/>
  <c r="BY45"/>
  <c r="BX45"/>
  <c r="BT45"/>
  <c r="CB45" s="1"/>
  <c r="BZ45"/>
  <c r="BV45"/>
  <c r="CD39"/>
  <c r="CE39" s="1"/>
  <c r="CG39" s="1"/>
  <c r="CF20"/>
  <c r="D20" s="1"/>
  <c r="CE20"/>
  <c r="CG20" s="1"/>
  <c r="C20" i="6" s="1"/>
  <c r="AS22" i="7"/>
  <c r="BU21"/>
  <c r="BW21" s="1"/>
  <c r="CD21" s="1"/>
  <c r="CD16"/>
  <c r="CD11"/>
  <c r="CD48" l="1"/>
  <c r="CD51"/>
  <c r="CE51" s="1"/>
  <c r="CG51" s="1"/>
  <c r="C51" i="6" s="1"/>
  <c r="AQ35" i="7"/>
  <c r="AR36"/>
  <c r="CE48"/>
  <c r="CG48" s="1"/>
  <c r="C48" i="6" s="1"/>
  <c r="CD45" i="7"/>
  <c r="CE45" s="1"/>
  <c r="CG45" s="1"/>
  <c r="C45" i="6" s="1"/>
  <c r="CF39" i="7"/>
  <c r="D39" s="1"/>
  <c r="CF11"/>
  <c r="D11" s="1"/>
  <c r="CE11"/>
  <c r="CG11" s="1"/>
  <c r="C11" i="6" s="1"/>
  <c r="CE21" i="7"/>
  <c r="CG21" s="1"/>
  <c r="C21" i="6" s="1"/>
  <c r="CF21" i="7"/>
  <c r="D21" s="1"/>
  <c r="CF16"/>
  <c r="D16" s="1"/>
  <c r="CE16"/>
  <c r="CG16" s="1"/>
  <c r="C16" i="6" s="1"/>
  <c r="AS23" i="7"/>
  <c r="BU22"/>
  <c r="BW22" s="1"/>
  <c r="CD22" s="1"/>
  <c r="AQ34" l="1"/>
  <c r="AR35"/>
  <c r="CF51"/>
  <c r="D51" s="1"/>
  <c r="CF48"/>
  <c r="D48" s="1"/>
  <c r="CF45"/>
  <c r="D45" s="1"/>
  <c r="CF22"/>
  <c r="D22" s="1"/>
  <c r="CE22"/>
  <c r="CG22" s="1"/>
  <c r="C22" i="6" s="1"/>
  <c r="AS24" i="7"/>
  <c r="BU23"/>
  <c r="BW23" s="1"/>
  <c r="CD23" s="1"/>
  <c r="AQ33" l="1"/>
  <c r="AR34"/>
  <c r="CE23"/>
  <c r="CG23" s="1"/>
  <c r="C23" i="6" s="1"/>
  <c r="CF23" i="7"/>
  <c r="D23" s="1"/>
  <c r="AS25"/>
  <c r="BU24"/>
  <c r="BW24" s="1"/>
  <c r="CD24" s="1"/>
  <c r="AQ32" l="1"/>
  <c r="AR33"/>
  <c r="CE24"/>
  <c r="CG24" s="1"/>
  <c r="C24" i="6" s="1"/>
  <c r="CF24" i="7"/>
  <c r="D24" s="1"/>
  <c r="AS26"/>
  <c r="BU25"/>
  <c r="BW25" s="1"/>
  <c r="CD25" s="1"/>
  <c r="AR32" l="1"/>
  <c r="AQ31"/>
  <c r="CE25"/>
  <c r="CG25" s="1"/>
  <c r="C25" i="6" s="1"/>
  <c r="CF25" i="7"/>
  <c r="D25" s="1"/>
  <c r="AS27"/>
  <c r="BU26"/>
  <c r="BW26" s="1"/>
  <c r="CD26" s="1"/>
  <c r="AQ30" l="1"/>
  <c r="AR31"/>
  <c r="CE26"/>
  <c r="CG26" s="1"/>
  <c r="C26" i="6" s="1"/>
  <c r="CF26" i="7"/>
  <c r="D26" s="1"/>
  <c r="AS28"/>
  <c r="BU27"/>
  <c r="BW27" s="1"/>
  <c r="CD27" s="1"/>
  <c r="AR30" l="1"/>
  <c r="AQ29"/>
  <c r="CF27"/>
  <c r="D27" s="1"/>
  <c r="CE27"/>
  <c r="CG27" s="1"/>
  <c r="C27" i="6" s="1"/>
  <c r="AS29" i="7"/>
  <c r="BU28"/>
  <c r="BW28" s="1"/>
  <c r="CD28" s="1"/>
  <c r="AQ28" l="1"/>
  <c r="AR29"/>
  <c r="CF28"/>
  <c r="D28" s="1"/>
  <c r="CE28"/>
  <c r="CG28" s="1"/>
  <c r="C28" i="6" s="1"/>
  <c r="AS30" i="7"/>
  <c r="BU29"/>
  <c r="BW29" s="1"/>
  <c r="CD29" s="1"/>
  <c r="AR28" l="1"/>
  <c r="AQ27"/>
  <c r="CF29"/>
  <c r="D29" s="1"/>
  <c r="CE29"/>
  <c r="CG29" s="1"/>
  <c r="C29" i="6" s="1"/>
  <c r="AS31" i="7"/>
  <c r="BU30"/>
  <c r="BW30" s="1"/>
  <c r="CD30" s="1"/>
  <c r="AQ26" l="1"/>
  <c r="AR27"/>
  <c r="CF30"/>
  <c r="D30" s="1"/>
  <c r="CE30"/>
  <c r="CG30" s="1"/>
  <c r="C30" i="6" s="1"/>
  <c r="AS32" i="7"/>
  <c r="BU31"/>
  <c r="BW31" s="1"/>
  <c r="CD31" s="1"/>
  <c r="AQ25" l="1"/>
  <c r="AR26"/>
  <c r="CF31"/>
  <c r="D31" s="1"/>
  <c r="CE31"/>
  <c r="CG31" s="1"/>
  <c r="C31" i="6" s="1"/>
  <c r="AS33" i="7"/>
  <c r="BU32"/>
  <c r="BW32" s="1"/>
  <c r="CD32" s="1"/>
  <c r="AQ24" l="1"/>
  <c r="AR25"/>
  <c r="CF32"/>
  <c r="D32" s="1"/>
  <c r="CE32"/>
  <c r="CG32" s="1"/>
  <c r="C32" i="6" s="1"/>
  <c r="AS34" i="7"/>
  <c r="BU33"/>
  <c r="BW33" s="1"/>
  <c r="CD33" s="1"/>
  <c r="AQ23" l="1"/>
  <c r="AR24"/>
  <c r="CF33"/>
  <c r="D33" s="1"/>
  <c r="CE33"/>
  <c r="CG33" s="1"/>
  <c r="C33" i="6" s="1"/>
  <c r="AS35" i="7"/>
  <c r="BU34"/>
  <c r="BW34" s="1"/>
  <c r="CD34" s="1"/>
  <c r="AQ22" l="1"/>
  <c r="AR23"/>
  <c r="CF34"/>
  <c r="D34" s="1"/>
  <c r="CE34"/>
  <c r="CG34" s="1"/>
  <c r="C34" i="6" s="1"/>
  <c r="AS36" i="7"/>
  <c r="BU35"/>
  <c r="BW35" s="1"/>
  <c r="CD35" s="1"/>
  <c r="AR22" l="1"/>
  <c r="AQ21"/>
  <c r="CF35"/>
  <c r="D35" s="1"/>
  <c r="CE35"/>
  <c r="CG35" s="1"/>
  <c r="C35" i="6" s="1"/>
  <c r="AS37" i="7"/>
  <c r="BU36"/>
  <c r="BW36" s="1"/>
  <c r="CD36" s="1"/>
  <c r="AQ20" l="1"/>
  <c r="AR21"/>
  <c r="AL3"/>
  <c r="AL4"/>
  <c r="CF36"/>
  <c r="D36" s="1"/>
  <c r="CE36"/>
  <c r="CG36" s="1"/>
  <c r="C36" i="6" s="1"/>
  <c r="AS38" i="7"/>
  <c r="BU37"/>
  <c r="AL2"/>
  <c r="AQ19" l="1"/>
  <c r="AR20"/>
  <c r="E3"/>
  <c r="E2"/>
  <c r="AN3"/>
  <c r="AM3"/>
  <c r="F3"/>
  <c r="C3" s="1"/>
  <c r="B3" s="1"/>
  <c r="AN4"/>
  <c r="F4"/>
  <c r="AM2"/>
  <c r="E1"/>
  <c r="C1" s="1"/>
  <c r="B1" s="1"/>
  <c r="AN2"/>
  <c r="F2"/>
  <c r="AM1"/>
  <c r="D6" i="8" s="1"/>
  <c r="AS39" i="7"/>
  <c r="BU38"/>
  <c r="AQ18" l="1"/>
  <c r="AR19"/>
  <c r="C2"/>
  <c r="B2" s="1"/>
  <c r="AS40"/>
  <c r="BU39"/>
  <c r="C6" i="8"/>
  <c r="D7" s="1"/>
  <c r="E6"/>
  <c r="F6" s="1"/>
  <c r="G6" s="1"/>
  <c r="J6"/>
  <c r="AQ17" i="7" l="1"/>
  <c r="AR18"/>
  <c r="L6" i="8"/>
  <c r="A6" s="1"/>
  <c r="H6"/>
  <c r="I6"/>
  <c r="C7"/>
  <c r="D8" s="1"/>
  <c r="J7"/>
  <c r="E7"/>
  <c r="F7" s="1"/>
  <c r="G7" s="1"/>
  <c r="AS41" i="7"/>
  <c r="BU40"/>
  <c r="BW40" s="1"/>
  <c r="CD40" s="1"/>
  <c r="L7" i="8" l="1"/>
  <c r="A7" s="1"/>
  <c r="AQ16" i="7"/>
  <c r="AR17"/>
  <c r="CE40"/>
  <c r="CG40" s="1"/>
  <c r="CF40"/>
  <c r="D40" s="1"/>
  <c r="AS42"/>
  <c r="BU41"/>
  <c r="BW41" s="1"/>
  <c r="CD41" s="1"/>
  <c r="H7" i="8"/>
  <c r="I7"/>
  <c r="C8"/>
  <c r="D9" s="1"/>
  <c r="E8"/>
  <c r="F8" s="1"/>
  <c r="G8" s="1"/>
  <c r="J8"/>
  <c r="AR16" i="7" l="1"/>
  <c r="AQ15"/>
  <c r="L8" i="8"/>
  <c r="A8" s="1"/>
  <c r="CE41" i="7"/>
  <c r="CG41" s="1"/>
  <c r="CF41"/>
  <c r="D41" s="1"/>
  <c r="C39" i="6"/>
  <c r="C40"/>
  <c r="H8" i="8"/>
  <c r="I8"/>
  <c r="E9"/>
  <c r="F9" s="1"/>
  <c r="G9" s="1"/>
  <c r="C9"/>
  <c r="L9" s="1"/>
  <c r="J9"/>
  <c r="AS43" i="7"/>
  <c r="BU42"/>
  <c r="BW42" s="1"/>
  <c r="CD42" s="1"/>
  <c r="A9" i="8" l="1"/>
  <c r="AQ14" i="7"/>
  <c r="AR15"/>
  <c r="D10" i="8"/>
  <c r="C10" s="1"/>
  <c r="D11" s="1"/>
  <c r="CE42" i="7"/>
  <c r="CG42" s="1"/>
  <c r="CF42"/>
  <c r="D42" s="1"/>
  <c r="AS44"/>
  <c r="BU43"/>
  <c r="BW43" s="1"/>
  <c r="CD43" s="1"/>
  <c r="H9" i="8"/>
  <c r="I9"/>
  <c r="J10" l="1"/>
  <c r="AQ13" i="7"/>
  <c r="AR14"/>
  <c r="E10" i="8"/>
  <c r="F10" s="1"/>
  <c r="G10" s="1"/>
  <c r="I10" s="1"/>
  <c r="L10"/>
  <c r="A10" s="1"/>
  <c r="CE43" i="7"/>
  <c r="CG43" s="1"/>
  <c r="C43" i="6" s="1"/>
  <c r="CF43" i="7"/>
  <c r="D43" s="1"/>
  <c r="C41" i="6"/>
  <c r="C42"/>
  <c r="AS45" i="7"/>
  <c r="BU44"/>
  <c r="C11" i="8"/>
  <c r="E11"/>
  <c r="F11" s="1"/>
  <c r="G11" s="1"/>
  <c r="L11"/>
  <c r="J11"/>
  <c r="D12"/>
  <c r="A11" l="1"/>
  <c r="H10"/>
  <c r="AQ12" i="7"/>
  <c r="AR13"/>
  <c r="I11" i="8"/>
  <c r="H11"/>
  <c r="E12"/>
  <c r="F12" s="1"/>
  <c r="G12" s="1"/>
  <c r="C12"/>
  <c r="D13" s="1"/>
  <c r="J12"/>
  <c r="L12"/>
  <c r="AS46" i="7"/>
  <c r="BU45"/>
  <c r="A12" i="8" l="1"/>
  <c r="AQ11" i="7"/>
  <c r="AR12"/>
  <c r="C13" i="8"/>
  <c r="L13" s="1"/>
  <c r="E13"/>
  <c r="F13" s="1"/>
  <c r="G13" s="1"/>
  <c r="J13"/>
  <c r="AS47" i="7"/>
  <c r="BU46"/>
  <c r="I12" i="8"/>
  <c r="H12"/>
  <c r="A13" l="1"/>
  <c r="AQ10" i="7"/>
  <c r="AR11"/>
  <c r="D14" i="8"/>
  <c r="J14" s="1"/>
  <c r="H13"/>
  <c r="I13"/>
  <c r="AS48" i="7"/>
  <c r="BU47"/>
  <c r="AR10" l="1"/>
  <c r="AQ9"/>
  <c r="C14" i="8"/>
  <c r="D15" s="1"/>
  <c r="J15" s="1"/>
  <c r="E14"/>
  <c r="F14" s="1"/>
  <c r="G14" s="1"/>
  <c r="H14" s="1"/>
  <c r="E15"/>
  <c r="F15" s="1"/>
  <c r="G15" s="1"/>
  <c r="AS49" i="7"/>
  <c r="BU48"/>
  <c r="C15" i="8" l="1"/>
  <c r="D16" s="1"/>
  <c r="C16" s="1"/>
  <c r="D17" s="1"/>
  <c r="I14"/>
  <c r="AR9" i="7"/>
  <c r="AQ8"/>
  <c r="L14" i="8"/>
  <c r="A14" s="1"/>
  <c r="AS50" i="7"/>
  <c r="BU49"/>
  <c r="BW49" s="1"/>
  <c r="CD49" s="1"/>
  <c r="H15" i="8"/>
  <c r="I15"/>
  <c r="L15"/>
  <c r="A15" l="1"/>
  <c r="J16"/>
  <c r="E16"/>
  <c r="F16" s="1"/>
  <c r="G16" s="1"/>
  <c r="L16"/>
  <c r="A16" s="1"/>
  <c r="AR8" i="7"/>
  <c r="AQ7"/>
  <c r="CE49"/>
  <c r="CG49" s="1"/>
  <c r="C49" i="6" s="1"/>
  <c r="CF49" i="7"/>
  <c r="D49" s="1"/>
  <c r="AS51"/>
  <c r="BU50"/>
  <c r="H16" i="8"/>
  <c r="I16"/>
  <c r="E17"/>
  <c r="F17" s="1"/>
  <c r="G17" s="1"/>
  <c r="C17"/>
  <c r="L17" s="1"/>
  <c r="J17"/>
  <c r="A17" l="1"/>
  <c r="AR7" i="7"/>
  <c r="AQ6"/>
  <c r="D18" i="8"/>
  <c r="E18" s="1"/>
  <c r="F18" s="1"/>
  <c r="G18" s="1"/>
  <c r="H17"/>
  <c r="I17"/>
  <c r="AS52" i="7"/>
  <c r="BU51"/>
  <c r="AR6" l="1"/>
  <c r="AQ5"/>
  <c r="C18" i="8"/>
  <c r="D19" s="1"/>
  <c r="J19" s="1"/>
  <c r="J18"/>
  <c r="L18"/>
  <c r="A18" s="1"/>
  <c r="AS53" i="7"/>
  <c r="BU52"/>
  <c r="BW52" s="1"/>
  <c r="CD52" s="1"/>
  <c r="H18" i="8"/>
  <c r="I18"/>
  <c r="E19" l="1"/>
  <c r="F19" s="1"/>
  <c r="G19" s="1"/>
  <c r="I19" s="1"/>
  <c r="C19"/>
  <c r="D20" s="1"/>
  <c r="E20" s="1"/>
  <c r="F20" s="1"/>
  <c r="G20" s="1"/>
  <c r="CE52" i="7"/>
  <c r="CG52" s="1"/>
  <c r="C52" i="6" s="1"/>
  <c r="CF52" i="7"/>
  <c r="D52" s="1"/>
  <c r="AQ4"/>
  <c r="AR5"/>
  <c r="H19" i="8"/>
  <c r="AS54" i="7"/>
  <c r="BU53"/>
  <c r="BW53" s="1"/>
  <c r="CD53" s="1"/>
  <c r="J20" i="8" l="1"/>
  <c r="C20"/>
  <c r="D21" s="1"/>
  <c r="J21" s="1"/>
  <c r="CE53" i="7"/>
  <c r="CG53" s="1"/>
  <c r="C53" i="6" s="1"/>
  <c r="L19" i="8"/>
  <c r="A19" s="1"/>
  <c r="AL5" i="7"/>
  <c r="AL6"/>
  <c r="AR4"/>
  <c r="I20" i="8"/>
  <c r="H20"/>
  <c r="AS55" i="7"/>
  <c r="BU54"/>
  <c r="BW54" s="1"/>
  <c r="CD54" s="1"/>
  <c r="C21" i="8"/>
  <c r="D22" s="1"/>
  <c r="L21" l="1"/>
  <c r="E21"/>
  <c r="F21" s="1"/>
  <c r="G21" s="1"/>
  <c r="H21" s="1"/>
  <c r="L20"/>
  <c r="A20" s="1"/>
  <c r="A21" s="1"/>
  <c r="CF53" i="7"/>
  <c r="D53" s="1"/>
  <c r="AM6"/>
  <c r="AN6"/>
  <c r="F6"/>
  <c r="C6" s="1"/>
  <c r="B6" s="1"/>
  <c r="AM5"/>
  <c r="CE54"/>
  <c r="CG54" s="1"/>
  <c r="C54" i="6" s="1"/>
  <c r="E5" i="7"/>
  <c r="F5"/>
  <c r="AN5"/>
  <c r="AM4"/>
  <c r="E4"/>
  <c r="C4" s="1"/>
  <c r="B4" s="1"/>
  <c r="C22" i="8"/>
  <c r="D23" s="1"/>
  <c r="J22"/>
  <c r="L22"/>
  <c r="E22"/>
  <c r="F22" s="1"/>
  <c r="G22" s="1"/>
  <c r="AS56" i="7"/>
  <c r="BU55"/>
  <c r="BW55" s="1"/>
  <c r="CD55" s="1"/>
  <c r="I21" i="8" l="1"/>
  <c r="CF54" i="7"/>
  <c r="D54" s="1"/>
  <c r="C5"/>
  <c r="B5" s="1"/>
  <c r="A22" i="8"/>
  <c r="CE55" i="7"/>
  <c r="CG55" s="1"/>
  <c r="C55" i="6" s="1"/>
  <c r="H22" i="8"/>
  <c r="I22"/>
  <c r="AS57" i="7"/>
  <c r="BU56"/>
  <c r="J23" i="8"/>
  <c r="C23"/>
  <c r="L23" s="1"/>
  <c r="E23"/>
  <c r="F23" s="1"/>
  <c r="G23" s="1"/>
  <c r="CF55" i="7" l="1"/>
  <c r="D55" s="1"/>
  <c r="A23" i="8"/>
  <c r="D24"/>
  <c r="C24" s="1"/>
  <c r="D25" s="1"/>
  <c r="H23"/>
  <c r="I23"/>
  <c r="AS58" i="7"/>
  <c r="BU57"/>
  <c r="E24" i="8" l="1"/>
  <c r="F24" s="1"/>
  <c r="G24" s="1"/>
  <c r="I24" s="1"/>
  <c r="J24"/>
  <c r="L24"/>
  <c r="A24" s="1"/>
  <c r="AS59" i="7"/>
  <c r="BU58"/>
  <c r="J25" i="8"/>
  <c r="C25"/>
  <c r="L25" s="1"/>
  <c r="A25" s="1"/>
  <c r="E25"/>
  <c r="F25" s="1"/>
  <c r="G25" s="1"/>
  <c r="D26"/>
  <c r="H24" l="1"/>
  <c r="I25"/>
  <c r="H25"/>
  <c r="J26"/>
  <c r="C26"/>
  <c r="D27" s="1"/>
  <c r="E26"/>
  <c r="F26" s="1"/>
  <c r="G26" s="1"/>
  <c r="AS60" i="7"/>
  <c r="BU59"/>
  <c r="I26" i="8" l="1"/>
  <c r="H26"/>
  <c r="C27"/>
  <c r="L27" s="1"/>
  <c r="J27"/>
  <c r="D28"/>
  <c r="E27"/>
  <c r="F27" s="1"/>
  <c r="G27" s="1"/>
  <c r="AS61" i="7"/>
  <c r="BU60"/>
  <c r="L26" i="8"/>
  <c r="A26" s="1"/>
  <c r="I27" l="1"/>
  <c r="H27"/>
  <c r="AS62" i="7"/>
  <c r="BU61"/>
  <c r="E28" i="8"/>
  <c r="F28" s="1"/>
  <c r="G28" s="1"/>
  <c r="C28"/>
  <c r="D29" s="1"/>
  <c r="J28"/>
  <c r="A27"/>
  <c r="C29" l="1"/>
  <c r="L29" s="1"/>
  <c r="J29"/>
  <c r="D30"/>
  <c r="E29"/>
  <c r="F29" s="1"/>
  <c r="G29" s="1"/>
  <c r="I28"/>
  <c r="H28"/>
  <c r="AS63" i="7"/>
  <c r="BU62"/>
  <c r="L28" i="8"/>
  <c r="A28" s="1"/>
  <c r="I29" l="1"/>
  <c r="H29"/>
  <c r="AS64" i="7"/>
  <c r="BU63"/>
  <c r="E30" i="8"/>
  <c r="F30" s="1"/>
  <c r="G30" s="1"/>
  <c r="C30"/>
  <c r="D31" s="1"/>
  <c r="J30"/>
  <c r="L30"/>
  <c r="A29"/>
  <c r="A30" l="1"/>
  <c r="E31"/>
  <c r="F31" s="1"/>
  <c r="G31" s="1"/>
  <c r="J31"/>
  <c r="C31"/>
  <c r="L31" s="1"/>
  <c r="I30"/>
  <c r="H30"/>
  <c r="AS65" i="7"/>
  <c r="BU64"/>
  <c r="A31" i="8" l="1"/>
  <c r="D32"/>
  <c r="J32" s="1"/>
  <c r="AS66" i="7"/>
  <c r="BU65"/>
  <c r="I31" i="8"/>
  <c r="H31"/>
  <c r="C32" l="1"/>
  <c r="E32"/>
  <c r="F32" s="1"/>
  <c r="G32" s="1"/>
  <c r="I32" s="1"/>
  <c r="AS67" i="7"/>
  <c r="BU66"/>
  <c r="H32" i="8" l="1"/>
  <c r="D33"/>
  <c r="L32"/>
  <c r="A32" s="1"/>
  <c r="AS68" i="7"/>
  <c r="BU67"/>
  <c r="C33" i="8" l="1"/>
  <c r="J33"/>
  <c r="E33"/>
  <c r="F33" s="1"/>
  <c r="G33" s="1"/>
  <c r="AS69" i="7"/>
  <c r="BU68"/>
  <c r="H33" i="8" l="1"/>
  <c r="I33"/>
  <c r="D34"/>
  <c r="L33"/>
  <c r="A33" s="1"/>
  <c r="AS70" i="7"/>
  <c r="BU69"/>
  <c r="E34" i="8" l="1"/>
  <c r="F34" s="1"/>
  <c r="G34" s="1"/>
  <c r="J34"/>
  <c r="C34"/>
  <c r="D35" s="1"/>
  <c r="AS71" i="7"/>
  <c r="BU70"/>
  <c r="L34" i="8" l="1"/>
  <c r="A34" s="1"/>
  <c r="H34"/>
  <c r="I34"/>
  <c r="J35"/>
  <c r="C35"/>
  <c r="D36" s="1"/>
  <c r="E35"/>
  <c r="F35" s="1"/>
  <c r="G35" s="1"/>
  <c r="L35"/>
  <c r="A35" s="1"/>
  <c r="AS72" i="7"/>
  <c r="BU71"/>
  <c r="H35" i="8" l="1"/>
  <c r="I35"/>
  <c r="E36"/>
  <c r="F36" s="1"/>
  <c r="G36" s="1"/>
  <c r="J36"/>
  <c r="C36"/>
  <c r="L36" s="1"/>
  <c r="A36" s="1"/>
  <c r="AS73" i="7"/>
  <c r="BU72"/>
  <c r="H36" i="8" l="1"/>
  <c r="I36"/>
  <c r="D37"/>
  <c r="AS74" i="7"/>
  <c r="BU73"/>
  <c r="C37" i="8" l="1"/>
  <c r="L37" s="1"/>
  <c r="A37" s="1"/>
  <c r="J37"/>
  <c r="E37"/>
  <c r="F37" s="1"/>
  <c r="G37" s="1"/>
  <c r="AS75" i="7"/>
  <c r="BU74"/>
  <c r="H37" i="8" l="1"/>
  <c r="I37"/>
  <c r="D38"/>
  <c r="AS76" i="7"/>
  <c r="BU75"/>
  <c r="J38" i="8" l="1"/>
  <c r="C38"/>
  <c r="L38" s="1"/>
  <c r="A38" s="1"/>
  <c r="E38"/>
  <c r="F38" s="1"/>
  <c r="G38" s="1"/>
  <c r="AS77" i="7"/>
  <c r="BU76"/>
  <c r="D39" i="8" l="1"/>
  <c r="C39" s="1"/>
  <c r="D40" s="1"/>
  <c r="I38"/>
  <c r="H38"/>
  <c r="AS78" i="7"/>
  <c r="BU77"/>
  <c r="J39" i="8" l="1"/>
  <c r="E39"/>
  <c r="F39" s="1"/>
  <c r="G39" s="1"/>
  <c r="H39" s="1"/>
  <c r="L39"/>
  <c r="A39" s="1"/>
  <c r="C40"/>
  <c r="D41" s="1"/>
  <c r="J40"/>
  <c r="E40"/>
  <c r="F40" s="1"/>
  <c r="G40" s="1"/>
  <c r="AS79" i="7"/>
  <c r="BU78"/>
  <c r="I39" i="8" l="1"/>
  <c r="L40"/>
  <c r="A40" s="1"/>
  <c r="C41"/>
  <c r="D42" s="1"/>
  <c r="L41"/>
  <c r="A41" s="1"/>
  <c r="E41"/>
  <c r="F41" s="1"/>
  <c r="G41" s="1"/>
  <c r="J41"/>
  <c r="I40"/>
  <c r="H40"/>
  <c r="AS80" i="7"/>
  <c r="BU79"/>
  <c r="H41" i="8" l="1"/>
  <c r="I41"/>
  <c r="C42"/>
  <c r="D43" s="1"/>
  <c r="J42"/>
  <c r="E42"/>
  <c r="F42" s="1"/>
  <c r="G42" s="1"/>
  <c r="AS81" i="7"/>
  <c r="BU80"/>
  <c r="I42" i="8" l="1"/>
  <c r="H42"/>
  <c r="E43"/>
  <c r="F43" s="1"/>
  <c r="G43" s="1"/>
  <c r="C43"/>
  <c r="D44" s="1"/>
  <c r="J43"/>
  <c r="L43"/>
  <c r="AS82" i="7"/>
  <c r="BU81"/>
  <c r="H43" i="8" l="1"/>
  <c r="I43"/>
  <c r="J44"/>
  <c r="C44"/>
  <c r="D45" s="1"/>
  <c r="E44"/>
  <c r="F44" s="1"/>
  <c r="G44" s="1"/>
  <c r="L42"/>
  <c r="A42" s="1"/>
  <c r="A43" s="1"/>
  <c r="AS83" i="7"/>
  <c r="BU82"/>
  <c r="L44" i="8" l="1"/>
  <c r="A44" s="1"/>
  <c r="H44"/>
  <c r="I44"/>
  <c r="J45"/>
  <c r="C45"/>
  <c r="D46" s="1"/>
  <c r="E45"/>
  <c r="F45" s="1"/>
  <c r="G45" s="1"/>
  <c r="AS84" i="7"/>
  <c r="BU83"/>
  <c r="L45" i="8" l="1"/>
  <c r="A45" s="1"/>
  <c r="H45"/>
  <c r="I45"/>
  <c r="E46"/>
  <c r="F46" s="1"/>
  <c r="G46" s="1"/>
  <c r="C46"/>
  <c r="D47" s="1"/>
  <c r="J46"/>
  <c r="L46"/>
  <c r="AS85" i="7"/>
  <c r="BU84"/>
  <c r="A46" i="8" l="1"/>
  <c r="H46"/>
  <c r="I46"/>
  <c r="J47"/>
  <c r="E47"/>
  <c r="F47" s="1"/>
  <c r="G47" s="1"/>
  <c r="C47"/>
  <c r="D48" s="1"/>
  <c r="AS86" i="7"/>
  <c r="BU85"/>
  <c r="L47" i="8" l="1"/>
  <c r="A47" s="1"/>
  <c r="J48"/>
  <c r="L48"/>
  <c r="C48"/>
  <c r="D49" s="1"/>
  <c r="E48"/>
  <c r="F48" s="1"/>
  <c r="G48" s="1"/>
  <c r="H47"/>
  <c r="I47"/>
  <c r="AS87" i="7"/>
  <c r="BU86"/>
  <c r="A48" i="8" l="1"/>
  <c r="C49"/>
  <c r="D50" s="1"/>
  <c r="J49"/>
  <c r="I48"/>
  <c r="H48"/>
  <c r="AS88" i="7"/>
  <c r="BU87"/>
  <c r="E49" i="8" l="1"/>
  <c r="F49" s="1"/>
  <c r="G49" s="1"/>
  <c r="H49" s="1"/>
  <c r="C50"/>
  <c r="D51" s="1"/>
  <c r="E50"/>
  <c r="F50" s="1"/>
  <c r="G50" s="1"/>
  <c r="L50"/>
  <c r="J50"/>
  <c r="AS89" i="7"/>
  <c r="BU88"/>
  <c r="I49" i="8" l="1"/>
  <c r="L49" s="1"/>
  <c r="A49" s="1"/>
  <c r="A50" s="1"/>
  <c r="C51"/>
  <c r="D52" s="1"/>
  <c r="J51"/>
  <c r="E51"/>
  <c r="F51" s="1"/>
  <c r="G51" s="1"/>
  <c r="H50"/>
  <c r="I50"/>
  <c r="AS90" i="7"/>
  <c r="BU89"/>
  <c r="L51" i="8" l="1"/>
  <c r="A51" s="1"/>
  <c r="H51"/>
  <c r="I51"/>
  <c r="E52"/>
  <c r="F52" s="1"/>
  <c r="G52" s="1"/>
  <c r="J52"/>
  <c r="C52"/>
  <c r="D53" s="1"/>
  <c r="AS91" i="7"/>
  <c r="BU90"/>
  <c r="L52" i="8" l="1"/>
  <c r="A52" s="1"/>
  <c r="J53"/>
  <c r="C53"/>
  <c r="D54" s="1"/>
  <c r="H52"/>
  <c r="I52"/>
  <c r="AS92" i="7"/>
  <c r="BU91"/>
  <c r="E53" i="8" l="1"/>
  <c r="F53" s="1"/>
  <c r="G53" s="1"/>
  <c r="I53" s="1"/>
  <c r="C54"/>
  <c r="D55" s="1"/>
  <c r="J54"/>
  <c r="E54"/>
  <c r="F54" s="1"/>
  <c r="G54" s="1"/>
  <c r="AS93" i="7"/>
  <c r="BU92"/>
  <c r="H53" i="8" l="1"/>
  <c r="L53" s="1"/>
  <c r="A53" s="1"/>
  <c r="L54"/>
  <c r="H54"/>
  <c r="I54"/>
  <c r="J55"/>
  <c r="E55"/>
  <c r="F55" s="1"/>
  <c r="G55" s="1"/>
  <c r="C55"/>
  <c r="D56" s="1"/>
  <c r="AS94" i="7"/>
  <c r="BU93"/>
  <c r="L55" i="8" l="1"/>
  <c r="A54"/>
  <c r="J56"/>
  <c r="E56"/>
  <c r="F56" s="1"/>
  <c r="G56" s="1"/>
  <c r="C56"/>
  <c r="D57" s="1"/>
  <c r="L56"/>
  <c r="H55"/>
  <c r="I55"/>
  <c r="AS95" i="7"/>
  <c r="BU94"/>
  <c r="A55" i="8" l="1"/>
  <c r="A56" s="1"/>
  <c r="C57"/>
  <c r="D58" s="1"/>
  <c r="J57"/>
  <c r="E57"/>
  <c r="F57" s="1"/>
  <c r="G57" s="1"/>
  <c r="I56"/>
  <c r="H56"/>
  <c r="AS96" i="7"/>
  <c r="BU95"/>
  <c r="I57" i="8" l="1"/>
  <c r="H57"/>
  <c r="C58"/>
  <c r="D59" s="1"/>
  <c r="E58"/>
  <c r="F58" s="1"/>
  <c r="G58" s="1"/>
  <c r="J58"/>
  <c r="AS97" i="7"/>
  <c r="BU96"/>
  <c r="L58" i="8" l="1"/>
  <c r="L57"/>
  <c r="A57" s="1"/>
  <c r="C59"/>
  <c r="E59"/>
  <c r="F59" s="1"/>
  <c r="G59" s="1"/>
  <c r="D60"/>
  <c r="J59"/>
  <c r="L59"/>
  <c r="I58"/>
  <c r="H58"/>
  <c r="AS98" i="7"/>
  <c r="BU97"/>
  <c r="A58" i="8" l="1"/>
  <c r="A59" s="1"/>
  <c r="C60"/>
  <c r="D61" s="1"/>
  <c r="E60"/>
  <c r="F60" s="1"/>
  <c r="G60" s="1"/>
  <c r="J60"/>
  <c r="I59"/>
  <c r="H59"/>
  <c r="AS99" i="7"/>
  <c r="BU98"/>
  <c r="L60" i="8" l="1"/>
  <c r="A60" s="1"/>
  <c r="I60"/>
  <c r="H60"/>
  <c r="C61"/>
  <c r="D62" s="1"/>
  <c r="J61"/>
  <c r="E61"/>
  <c r="F61" s="1"/>
  <c r="G61" s="1"/>
  <c r="AS100" i="7"/>
  <c r="BU99"/>
  <c r="L61" i="8" l="1"/>
  <c r="A61" s="1"/>
  <c r="C62"/>
  <c r="D63" s="1"/>
  <c r="L62"/>
  <c r="A62" s="1"/>
  <c r="J62"/>
  <c r="E62"/>
  <c r="F62" s="1"/>
  <c r="G62" s="1"/>
  <c r="I61"/>
  <c r="H61"/>
  <c r="AS101" i="7"/>
  <c r="BU100"/>
  <c r="E63" i="8" l="1"/>
  <c r="F63" s="1"/>
  <c r="G63" s="1"/>
  <c r="J63"/>
  <c r="C63"/>
  <c r="D64" s="1"/>
  <c r="L63"/>
  <c r="A63" s="1"/>
  <c r="A64" s="1"/>
  <c r="H62"/>
  <c r="I62"/>
  <c r="AS102" i="7"/>
  <c r="BU101"/>
  <c r="E64" i="8" l="1"/>
  <c r="F64" s="1"/>
  <c r="G64" s="1"/>
  <c r="J64"/>
  <c r="C64"/>
  <c r="I63"/>
  <c r="H63"/>
  <c r="AS103" i="7"/>
  <c r="BU102"/>
  <c r="I64" i="8" l="1"/>
  <c r="H64"/>
  <c r="AS104" i="7"/>
  <c r="BU103"/>
  <c r="AS105" l="1"/>
  <c r="BU104"/>
  <c r="AS106" l="1"/>
  <c r="BU105"/>
  <c r="AS107" l="1"/>
  <c r="BU106"/>
  <c r="AS108" l="1"/>
  <c r="BU107"/>
  <c r="AS109" l="1"/>
  <c r="BU108"/>
  <c r="AS110" l="1"/>
  <c r="BU109"/>
  <c r="AS111" l="1"/>
  <c r="BU110"/>
  <c r="AS112" l="1"/>
  <c r="BU111"/>
  <c r="AS113" l="1"/>
  <c r="BU112"/>
  <c r="AS114" l="1"/>
  <c r="BU113"/>
  <c r="AS115" l="1"/>
  <c r="BU114"/>
  <c r="AS116" l="1"/>
  <c r="BU115"/>
  <c r="AS117" l="1"/>
  <c r="BU116"/>
  <c r="AS118" l="1"/>
  <c r="BU117"/>
  <c r="AS119" l="1"/>
  <c r="BU118"/>
  <c r="AS120" l="1"/>
  <c r="BU119"/>
  <c r="AS121" l="1"/>
  <c r="BU120"/>
  <c r="AS122" l="1"/>
  <c r="BU121"/>
  <c r="AS123" l="1"/>
  <c r="BU122"/>
  <c r="AS124" l="1"/>
  <c r="BU123"/>
  <c r="AS125" l="1"/>
  <c r="BU124"/>
  <c r="AS126" l="1"/>
  <c r="BU125"/>
  <c r="AS127" l="1"/>
  <c r="BU126"/>
  <c r="AS128" l="1"/>
  <c r="BU127"/>
  <c r="BU128" l="1"/>
  <c r="A65" i="8" l="1"/>
  <c r="F1" s="1"/>
  <c r="D65"/>
  <c r="M35" l="1"/>
  <c r="M42"/>
  <c r="M15"/>
  <c r="M51"/>
  <c r="M2"/>
  <c r="M25"/>
  <c r="M47"/>
  <c r="M58"/>
  <c r="M8"/>
  <c r="M33"/>
  <c r="M54"/>
  <c r="M41"/>
  <c r="M53"/>
  <c r="M48"/>
  <c r="M32"/>
  <c r="M49"/>
  <c r="M52"/>
  <c r="M7"/>
  <c r="M5"/>
  <c r="M29"/>
  <c r="M20"/>
  <c r="M43"/>
  <c r="M4"/>
  <c r="M12"/>
  <c r="M60"/>
  <c r="M21"/>
  <c r="M11"/>
  <c r="M57"/>
  <c r="M39"/>
  <c r="M59"/>
  <c r="M45"/>
  <c r="M16"/>
  <c r="M30"/>
  <c r="M26"/>
  <c r="M31"/>
  <c r="M18"/>
  <c r="M1"/>
  <c r="M9"/>
  <c r="M24"/>
  <c r="M37"/>
  <c r="M34"/>
  <c r="M22"/>
  <c r="M40"/>
  <c r="M3"/>
  <c r="M46"/>
  <c r="M14"/>
  <c r="M17"/>
  <c r="M50"/>
  <c r="M28"/>
  <c r="M23"/>
  <c r="M13"/>
  <c r="M38"/>
  <c r="M44"/>
  <c r="M36"/>
  <c r="M6"/>
  <c r="M27"/>
  <c r="M10"/>
  <c r="M56"/>
  <c r="M55"/>
  <c r="M19"/>
  <c r="C65"/>
  <c r="E65"/>
  <c r="F65" s="1"/>
  <c r="G65" s="1"/>
  <c r="J65"/>
  <c r="H65" l="1"/>
  <c r="I65"/>
</calcChain>
</file>

<file path=xl/sharedStrings.xml><?xml version="1.0" encoding="utf-8"?>
<sst xmlns="http://schemas.openxmlformats.org/spreadsheetml/2006/main" count="480" uniqueCount="225">
  <si>
    <t>lbu r3,0x0001(r4)</t>
  </si>
  <si>
    <t>ori r2,r0,0x00ff</t>
  </si>
  <si>
    <t>nop</t>
  </si>
  <si>
    <t>Mandalia Plains</t>
  </si>
  <si>
    <t>Ramza</t>
  </si>
  <si>
    <t>Delita</t>
  </si>
  <si>
    <t>Mustadio</t>
  </si>
  <si>
    <t>Agrias</t>
  </si>
  <si>
    <t>Meliadoul</t>
  </si>
  <si>
    <t>Alma</t>
  </si>
  <si>
    <t>Cloud</t>
  </si>
  <si>
    <t>Sinogue</t>
  </si>
  <si>
    <t>Worker 8</t>
  </si>
  <si>
    <t>Boco</t>
  </si>
  <si>
    <t>Elidibs</t>
  </si>
  <si>
    <t>Lavian</t>
  </si>
  <si>
    <t>Alicia</t>
  </si>
  <si>
    <t>Fukes</t>
  </si>
  <si>
    <t>Dish</t>
  </si>
  <si>
    <t>Viggs</t>
  </si>
  <si>
    <t>Wezaleff</t>
  </si>
  <si>
    <t>Lezales</t>
  </si>
  <si>
    <t>Rad</t>
  </si>
  <si>
    <t>04</t>
  </si>
  <si>
    <t>07</t>
  </si>
  <si>
    <t>0C</t>
  </si>
  <si>
    <t>17</t>
  </si>
  <si>
    <t>19</t>
  </si>
  <si>
    <t>1F</t>
  </si>
  <si>
    <t>22</t>
  </si>
  <si>
    <t>30</t>
  </si>
  <si>
    <t>34</t>
  </si>
  <si>
    <t/>
  </si>
  <si>
    <t>Scenario Setup ID</t>
  </si>
  <si>
    <t>000000000000</t>
  </si>
  <si>
    <t>Sweegy Woods</t>
  </si>
  <si>
    <t>&lt;Patches&gt;</t>
  </si>
  <si>
    <t>&lt;/Patches&gt;</t>
  </si>
  <si>
    <t>lbu r2, 0x0000(r4)</t>
  </si>
  <si>
    <t>ori r3, r0, 0x00FF</t>
  </si>
  <si>
    <t>r5 = counter</t>
  </si>
  <si>
    <t>r3 = base address for table</t>
  </si>
  <si>
    <t>lui r6, 0x8005</t>
  </si>
  <si>
    <t>lhu r6, 0x77B8(r6)</t>
  </si>
  <si>
    <t>addiu r3, r3, 0x0006</t>
  </si>
  <si>
    <t>addiu r5, r5, -0x0001</t>
  </si>
  <si>
    <t>r7 = table event ID</t>
  </si>
  <si>
    <t>ori r8, r0, 0x0004</t>
  </si>
  <si>
    <t>addiu r3, r3, 0x0001</t>
  </si>
  <si>
    <t>r3 = table address +1</t>
  </si>
  <si>
    <t>r5 = Unit ID</t>
  </si>
  <si>
    <t>addiu r8, r8, -0x0001</t>
  </si>
  <si>
    <t>Zigolis Swamp</t>
  </si>
  <si>
    <t>1st Forbidden (Reference only)</t>
  </si>
  <si>
    <t>2nd Forbidden (Reference only)</t>
  </si>
  <si>
    <t>3rd Forbidden (Reference only)</t>
  </si>
  <si>
    <t>4th Forbidden (Reference only)</t>
  </si>
  <si>
    <t>Scenario Name</t>
  </si>
  <si>
    <t>Forbidden Unit IDs</t>
  </si>
  <si>
    <t>00</t>
  </si>
  <si>
    <t>Algus</t>
  </si>
  <si>
    <t>Zalbag</t>
  </si>
  <si>
    <t>Dycedarg</t>
  </si>
  <si>
    <t>Larg</t>
  </si>
  <si>
    <t>Goltana</t>
  </si>
  <si>
    <t>Ovelia</t>
  </si>
  <si>
    <t>Orlandu</t>
  </si>
  <si>
    <t>Funeral</t>
  </si>
  <si>
    <t>Reis</t>
  </si>
  <si>
    <t>Zalmo</t>
  </si>
  <si>
    <t>Gafgarion</t>
  </si>
  <si>
    <t>Malak</t>
  </si>
  <si>
    <t>Simon</t>
  </si>
  <si>
    <t>Olan</t>
  </si>
  <si>
    <t>Draclau</t>
  </si>
  <si>
    <t>Rafa</t>
  </si>
  <si>
    <t>Elmdor</t>
  </si>
  <si>
    <t>Teta</t>
  </si>
  <si>
    <t>Barinten</t>
  </si>
  <si>
    <t>Beowulf</t>
  </si>
  <si>
    <t>Wiegraf</t>
  </si>
  <si>
    <t>Balmafula</t>
  </si>
  <si>
    <t>Rudvich</t>
  </si>
  <si>
    <t>Vormav</t>
  </si>
  <si>
    <t>Rofel</t>
  </si>
  <si>
    <t>Izlude</t>
  </si>
  <si>
    <t>Kletian</t>
  </si>
  <si>
    <t>Balk</t>
  </si>
  <si>
    <t>Celia</t>
  </si>
  <si>
    <t>Lede</t>
  </si>
  <si>
    <t>Ajora</t>
  </si>
  <si>
    <t>Velius</t>
  </si>
  <si>
    <t>Zalera</t>
  </si>
  <si>
    <t>Hashmalum</t>
  </si>
  <si>
    <t>Altima</t>
  </si>
  <si>
    <t>Queklain</t>
  </si>
  <si>
    <t>Rofokare</t>
  </si>
  <si>
    <t>Adramelk</t>
  </si>
  <si>
    <t>Gustav</t>
  </si>
  <si>
    <t>Miluda</t>
  </si>
  <si>
    <t>Golagros</t>
  </si>
  <si>
    <t>Worker 7خew</t>
  </si>
  <si>
    <t>World</t>
  </si>
  <si>
    <t>Unit Name</t>
  </si>
  <si>
    <t>Dorter Trade City</t>
  </si>
  <si>
    <t>Sand Rat Cellar</t>
  </si>
  <si>
    <t>Thieve's Fort</t>
  </si>
  <si>
    <t>Lenalia Plateau</t>
  </si>
  <si>
    <t>Fovoham Plains</t>
  </si>
  <si>
    <t>Fort Zeakden</t>
  </si>
  <si>
    <t>Araguay Woods</t>
  </si>
  <si>
    <t>Zirekile Falls</t>
  </si>
  <si>
    <t>Zaland Fort City</t>
  </si>
  <si>
    <t>Bariaus Hill</t>
  </si>
  <si>
    <t>Yuguo Woods</t>
  </si>
  <si>
    <t>Riovanes Castle (Entrance)</t>
  </si>
  <si>
    <t>Underground Passage in Goland</t>
  </si>
  <si>
    <t>Colliery Underground - Third Floor</t>
  </si>
  <si>
    <t>Colliery Underground - Second Floor</t>
  </si>
  <si>
    <t>Colliery Underground - First Floor</t>
  </si>
  <si>
    <t>Gariland Magic City</t>
  </si>
  <si>
    <t>009</t>
  </si>
  <si>
    <t>00F</t>
  </si>
  <si>
    <t>01E</t>
  </si>
  <si>
    <t>021</t>
  </si>
  <si>
    <t>027</t>
  </si>
  <si>
    <t>02E</t>
  </si>
  <si>
    <t>03D</t>
  </si>
  <si>
    <t>046</t>
  </si>
  <si>
    <t>04E</t>
  </si>
  <si>
    <t>076</t>
  </si>
  <si>
    <t>079</t>
  </si>
  <si>
    <t>080</t>
  </si>
  <si>
    <t>08B</t>
  </si>
  <si>
    <t>096</t>
  </si>
  <si>
    <t>0A1</t>
  </si>
  <si>
    <t>100</t>
  </si>
  <si>
    <t>114</t>
  </si>
  <si>
    <t>1D4</t>
  </si>
  <si>
    <t>1D7</t>
  </si>
  <si>
    <t>1DA</t>
  </si>
  <si>
    <t>1DD</t>
  </si>
  <si>
    <t>Random Battles (Delete if you want)</t>
  </si>
  <si>
    <t>000</t>
  </si>
  <si>
    <t>Patch Name:</t>
  </si>
  <si>
    <t>Description:</t>
  </si>
  <si>
    <t>BATTLE.BIN</t>
  </si>
  <si>
    <t>BATTLE_BIN</t>
  </si>
  <si>
    <t xml:space="preserve"> </t>
  </si>
  <si>
    <t>New Instructions Notes</t>
  </si>
  <si>
    <t>Sheet Name</t>
  </si>
  <si>
    <t>Sheet4!</t>
  </si>
  <si>
    <t>pSX FFT Vanilla Save 1</t>
  </si>
  <si>
    <t>C:\Games\PSX\saves\quicksave_SCUS_942.21_1.psv</t>
  </si>
  <si>
    <t>WORLD.BIN</t>
  </si>
  <si>
    <t>WORLD_WORLD_BIN</t>
  </si>
  <si>
    <t>E0000</t>
  </si>
  <si>
    <t>-</t>
  </si>
  <si>
    <t>Code Column</t>
  </si>
  <si>
    <t>pSX FFT Vanilla Save 2</t>
  </si>
  <si>
    <t>C:\Games\PSX\saves\quicksave_SCUS_942.21_2.psv</t>
  </si>
  <si>
    <t>WLDCORE.BIN</t>
  </si>
  <si>
    <t>WORLD_WLDCORE_BIN</t>
  </si>
  <si>
    <t>0010100000011000000000</t>
  </si>
  <si>
    <t>UpdateUnit Stuff</t>
  </si>
  <si>
    <t>pSX FFT Vanilla Save 3</t>
  </si>
  <si>
    <t>C:\Games\PSX\saves\quicksave_SCUS_942.21_3.psv</t>
  </si>
  <si>
    <t>SCUS_942.21</t>
  </si>
  <si>
    <t>SCUS_942_21</t>
  </si>
  <si>
    <t>F800</t>
  </si>
  <si>
    <t>InflictStatus Infliction</t>
  </si>
  <si>
    <t># Locations</t>
  </si>
  <si>
    <t>pSX FFT Vanilla Save 4</t>
  </si>
  <si>
    <t>C:\Games\PSX\saves\quicksave_SCUS_942.21_4.psv</t>
  </si>
  <si>
    <t>ATTACK.OUT</t>
  </si>
  <si>
    <t>EVENT_ATTACK_OUT</t>
  </si>
  <si>
    <t>1BF000</t>
  </si>
  <si>
    <t>Hex</t>
  </si>
  <si>
    <t>pSX FFT Vanilla Save 5</t>
  </si>
  <si>
    <t>C:\Games\PSX\saves\quicksave_SCUS_942.21_5.psv</t>
  </si>
  <si>
    <t>REQUIRE.OUT</t>
  </si>
  <si>
    <t>EVENT_REQUIRE_OUT</t>
  </si>
  <si>
    <t>New Variables Intructions</t>
  </si>
  <si>
    <t>pSX FFT JotF Save 1</t>
  </si>
  <si>
    <t>C:\Games\PSX\saves\quicksave_JOTF_942.21_1.psv</t>
  </si>
  <si>
    <t>kamikaze</t>
  </si>
  <si>
    <t>pSX FFT JotF Save 2</t>
  </si>
  <si>
    <t>C:\Games\PSX\saves\quicksave_JOTF_942.21_2.psv</t>
  </si>
  <si>
    <t>pSX FFT JotF Save 3</t>
  </si>
  <si>
    <t>C:\Games\PSX\saves\quicksave_JOTF_942.21_3.psv</t>
  </si>
  <si>
    <t>{2F} BlockLoop</t>
  </si>
  <si>
    <t>pSX FFT JotF Save 4</t>
  </si>
  <si>
    <t>C:\Games\PSX\saves\quicksave_JOTF_942.21_4.psv</t>
  </si>
  <si>
    <t>{BF} Random</t>
  </si>
  <si>
    <t>pSX FFT JotF Save 5</t>
  </si>
  <si>
    <t>C:\Games\PSX\saves\quicksave_JOTF_942.21_5.psv</t>
  </si>
  <si>
    <t>{C1} LoadAddress</t>
  </si>
  <si>
    <t>{C2} UnitAddress</t>
  </si>
  <si>
    <t>{C3} WorlUnitAddress</t>
  </si>
  <si>
    <t>{C4} SaveAddress</t>
  </si>
  <si>
    <t>{C5} UpdateUnit</t>
  </si>
  <si>
    <t>{C6} MinMax</t>
  </si>
  <si>
    <t>{CF} Routine</t>
  </si>
  <si>
    <t>Battle</t>
  </si>
  <si>
    <t>Require</t>
  </si>
  <si>
    <t xml:space="preserve">&lt;?xml version="1.0" encoding="utf-8" ?&gt; </t>
  </si>
  <si>
    <t xml:space="preserve">  &lt;/Patch&gt;</t>
  </si>
  <si>
    <t>(r29)</t>
  </si>
  <si>
    <t>0x80150820</t>
  </si>
  <si>
    <t>Branch on empty slot</t>
  </si>
  <si>
    <t>Table - Event ID</t>
  </si>
  <si>
    <t>r6 = current scenario</t>
  </si>
  <si>
    <t>0x801C3104</t>
  </si>
  <si>
    <t>beq r3,r2,0x001c3140</t>
  </si>
  <si>
    <t>slti r2,r17,0x0014</t>
  </si>
  <si>
    <t>and r23,r18,r18</t>
  </si>
  <si>
    <t>0x801C37EC</t>
  </si>
  <si>
    <t>0x801C8BCC</t>
  </si>
  <si>
    <t>0x8005B0F0</t>
  </si>
  <si>
    <t>sltiu r2,r19,0x0010</t>
  </si>
  <si>
    <t>ori r3,r0,0x0084</t>
  </si>
  <si>
    <t>ori r3,r0,0x0008</t>
  </si>
  <si>
    <t>Guests in Randoms &amp;amp; Unit Restrictions</t>
  </si>
  <si>
    <t>Branch Matching Scenario</t>
  </si>
  <si>
    <t>Table - Unit ID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</si>
</sst>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b/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ourier"/>
      <family val="3"/>
    </font>
    <font>
      <sz val="11"/>
      <color theme="1"/>
      <name val="Courier New"/>
      <family val="3"/>
    </font>
  </fonts>
  <fills count="1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1" fillId="4" borderId="0" xfId="0" applyFont="1" applyFill="1"/>
    <xf numFmtId="0" fontId="1" fillId="5" borderId="0" xfId="0" applyFont="1" applyFill="1"/>
    <xf numFmtId="49" fontId="1" fillId="5" borderId="1" xfId="0" applyNumberFormat="1" applyFon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/>
    </xf>
    <xf numFmtId="0" fontId="0" fillId="12" borderId="1" xfId="0" applyNumberFormat="1" applyFill="1" applyBorder="1" applyAlignment="1">
      <alignment horizontal="center"/>
    </xf>
    <xf numFmtId="0" fontId="1" fillId="13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4" borderId="8" xfId="0" quotePrefix="1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indent="1"/>
    </xf>
    <xf numFmtId="0" fontId="0" fillId="8" borderId="3" xfId="0" applyFill="1" applyBorder="1" applyAlignment="1">
      <alignment horizontal="left" indent="1"/>
    </xf>
    <xf numFmtId="0" fontId="0" fillId="8" borderId="5" xfId="0" applyFill="1" applyBorder="1" applyAlignment="1">
      <alignment horizontal="left" indent="1"/>
    </xf>
    <xf numFmtId="0" fontId="0" fillId="8" borderId="7" xfId="0" applyFill="1" applyBorder="1" applyAlignment="1">
      <alignment horizontal="left" indent="1"/>
    </xf>
    <xf numFmtId="0" fontId="6" fillId="15" borderId="0" xfId="0" applyFont="1" applyFill="1" applyAlignment="1">
      <alignment horizontal="center"/>
    </xf>
    <xf numFmtId="0" fontId="3" fillId="15" borderId="0" xfId="0" applyFont="1" applyFill="1"/>
    <xf numFmtId="0" fontId="0" fillId="15" borderId="0" xfId="0" applyFill="1" applyAlignment="1">
      <alignment horizontal="center"/>
    </xf>
    <xf numFmtId="0" fontId="0" fillId="15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16" borderId="0" xfId="0" applyFont="1" applyFill="1" applyAlignment="1">
      <alignment horizontal="center"/>
    </xf>
    <xf numFmtId="0" fontId="1" fillId="6" borderId="0" xfId="0" applyFont="1" applyFill="1"/>
    <xf numFmtId="0" fontId="1" fillId="2" borderId="0" xfId="0" applyFont="1" applyFill="1"/>
    <xf numFmtId="0" fontId="8" fillId="0" borderId="0" xfId="0" applyFont="1" applyAlignment="1">
      <alignment horizontal="center"/>
    </xf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left"/>
    </xf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1" fillId="10" borderId="0" xfId="0" applyFont="1" applyFill="1"/>
    <xf numFmtId="0" fontId="0" fillId="10" borderId="0" xfId="0" applyFill="1"/>
    <xf numFmtId="0" fontId="1" fillId="0" borderId="0" xfId="0" applyFont="1" applyFill="1"/>
    <xf numFmtId="0" fontId="0" fillId="14" borderId="0" xfId="0" applyFill="1"/>
    <xf numFmtId="0" fontId="1" fillId="14" borderId="0" xfId="0" applyFont="1" applyFill="1"/>
    <xf numFmtId="0" fontId="0" fillId="12" borderId="0" xfId="0" applyFill="1"/>
    <xf numFmtId="0" fontId="1" fillId="12" borderId="0" xfId="0" applyFont="1" applyFill="1"/>
    <xf numFmtId="0" fontId="0" fillId="11" borderId="0" xfId="0" applyFill="1"/>
    <xf numFmtId="0" fontId="1" fillId="3" borderId="0" xfId="0" applyFont="1" applyFill="1"/>
    <xf numFmtId="0" fontId="9" fillId="7" borderId="0" xfId="0" applyFont="1" applyFill="1"/>
    <xf numFmtId="0" fontId="0" fillId="0" borderId="0" xfId="0" quotePrefix="1"/>
    <xf numFmtId="0" fontId="7" fillId="15" borderId="0" xfId="0" applyFont="1" applyFill="1" applyAlignment="1">
      <alignment horizontal="left" indent="1"/>
    </xf>
    <xf numFmtId="49" fontId="1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  <i val="0"/>
      </font>
      <fill>
        <patternFill>
          <bgColor rgb="FFFFFF8B"/>
        </patternFill>
      </fill>
    </dxf>
    <dxf>
      <font>
        <b/>
        <i val="0"/>
      </font>
      <fill>
        <patternFill>
          <bgColor rgb="FFFF8585"/>
        </patternFill>
      </fill>
    </dxf>
    <dxf>
      <font>
        <b/>
        <i val="0"/>
      </font>
      <fill>
        <patternFill>
          <bgColor rgb="FFFF8585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0</xdr:row>
      <xdr:rowOff>28575</xdr:rowOff>
    </xdr:from>
    <xdr:to>
      <xdr:col>4</xdr:col>
      <xdr:colOff>47625</xdr:colOff>
      <xdr:row>0</xdr:row>
      <xdr:rowOff>285750</xdr:rowOff>
    </xdr:to>
    <xdr:sp macro="" textlink="">
      <xdr:nvSpPr>
        <xdr:cNvPr id="2" name="TextBox 1"/>
        <xdr:cNvSpPr txBox="1"/>
      </xdr:nvSpPr>
      <xdr:spPr>
        <a:xfrm>
          <a:off x="3505200" y="28575"/>
          <a:ext cx="1257300" cy="2571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en-CA" sz="1100">
              <a:solidFill>
                <a:schemeClr val="bg1"/>
              </a:solidFill>
            </a:rPr>
            <a:t>Load</a:t>
          </a:r>
          <a:r>
            <a:rPr lang="en-CA" sz="1100" baseline="0">
              <a:solidFill>
                <a:schemeClr val="bg1"/>
              </a:solidFill>
            </a:rPr>
            <a:t> Bookmark</a:t>
          </a:r>
          <a:endParaRPr lang="en-CA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0</xdr:row>
      <xdr:rowOff>28575</xdr:rowOff>
    </xdr:from>
    <xdr:to>
      <xdr:col>9</xdr:col>
      <xdr:colOff>38100</xdr:colOff>
      <xdr:row>0</xdr:row>
      <xdr:rowOff>285750</xdr:rowOff>
    </xdr:to>
    <xdr:sp macro="" textlink="">
      <xdr:nvSpPr>
        <xdr:cNvPr id="3" name="TextBox 2"/>
        <xdr:cNvSpPr txBox="1"/>
      </xdr:nvSpPr>
      <xdr:spPr>
        <a:xfrm>
          <a:off x="6781800" y="28575"/>
          <a:ext cx="1438275" cy="2571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en-CA" sz="1100">
              <a:solidFill>
                <a:schemeClr val="bg1"/>
              </a:solidFill>
            </a:rPr>
            <a:t>Save</a:t>
          </a:r>
          <a:r>
            <a:rPr lang="en-CA" sz="1100" baseline="0">
              <a:solidFill>
                <a:schemeClr val="bg1"/>
              </a:solidFill>
            </a:rPr>
            <a:t> Bookmark</a:t>
          </a:r>
          <a:endParaRPr lang="en-CA" sz="11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438150</xdr:colOff>
      <xdr:row>0</xdr:row>
      <xdr:rowOff>19050</xdr:rowOff>
    </xdr:from>
    <xdr:to>
      <xdr:col>11</xdr:col>
      <xdr:colOff>447675</xdr:colOff>
      <xdr:row>0</xdr:row>
      <xdr:rowOff>276225</xdr:rowOff>
    </xdr:to>
    <xdr:sp macro="" textlink="">
      <xdr:nvSpPr>
        <xdr:cNvPr id="4" name="TextBox 3"/>
        <xdr:cNvSpPr txBox="1"/>
      </xdr:nvSpPr>
      <xdr:spPr>
        <a:xfrm>
          <a:off x="10191750" y="19050"/>
          <a:ext cx="762000" cy="2571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en-CA" sz="1100">
              <a:solidFill>
                <a:schemeClr val="bg1"/>
              </a:solidFill>
            </a:rPr>
            <a:t>Save</a:t>
          </a:r>
          <a:r>
            <a:rPr lang="en-CA" sz="1100" baseline="0">
              <a:solidFill>
                <a:schemeClr val="bg1"/>
              </a:solidFill>
            </a:rPr>
            <a:t> Type</a:t>
          </a:r>
          <a:endParaRPr lang="en-CA" sz="11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ARH%20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Compile Sheet"/>
      <sheetName val=".xml"/>
      <sheetName val="Opcodes"/>
    </sheetNames>
    <sheetDataSet>
      <sheetData sheetId="0"/>
      <sheetData sheetId="1"/>
      <sheetData sheetId="2"/>
      <sheetData sheetId="3">
        <row r="1">
          <cell r="A1" t="str">
            <v>nop</v>
          </cell>
          <cell r="B1" t="str">
            <v>000000ZZZZ000000</v>
          </cell>
        </row>
        <row r="2">
          <cell r="A2" t="str">
            <v>bltz</v>
          </cell>
          <cell r="B2" t="str">
            <v>000001Q00000B</v>
          </cell>
        </row>
        <row r="3">
          <cell r="A3" t="str">
            <v>bgez</v>
          </cell>
          <cell r="B3" t="str">
            <v>000001Q00001B</v>
          </cell>
          <cell r="I3" t="str">
            <v>Q</v>
          </cell>
        </row>
        <row r="4">
          <cell r="A4" t="str">
            <v>bltzal</v>
          </cell>
          <cell r="B4" t="str">
            <v>000001Q10000B</v>
          </cell>
          <cell r="I4" t="str">
            <v>W</v>
          </cell>
        </row>
        <row r="5">
          <cell r="A5" t="str">
            <v>bgezal</v>
          </cell>
          <cell r="B5" t="str">
            <v>000001Q10001B</v>
          </cell>
          <cell r="I5" t="str">
            <v>E</v>
          </cell>
        </row>
        <row r="6">
          <cell r="A6" t="str">
            <v>j</v>
          </cell>
          <cell r="B6" t="str">
            <v>000010J</v>
          </cell>
          <cell r="I6" t="str">
            <v>R</v>
          </cell>
        </row>
        <row r="7">
          <cell r="A7" t="str">
            <v>jal</v>
          </cell>
          <cell r="B7" t="str">
            <v>000011J</v>
          </cell>
        </row>
        <row r="8">
          <cell r="A8" t="str">
            <v>beq</v>
          </cell>
          <cell r="B8" t="str">
            <v>000100QWB</v>
          </cell>
          <cell r="I8" t="str">
            <v>B</v>
          </cell>
        </row>
        <row r="9">
          <cell r="A9" t="str">
            <v>bne</v>
          </cell>
          <cell r="B9" t="str">
            <v>000101QWB</v>
          </cell>
          <cell r="I9" t="str">
            <v>J</v>
          </cell>
        </row>
        <row r="10">
          <cell r="A10" t="str">
            <v>blez</v>
          </cell>
          <cell r="B10" t="str">
            <v>000110QZB</v>
          </cell>
          <cell r="I10" t="str">
            <v>S</v>
          </cell>
        </row>
        <row r="11">
          <cell r="A11" t="str">
            <v>bgtz</v>
          </cell>
          <cell r="B11" t="str">
            <v>000111QZB</v>
          </cell>
          <cell r="I11" t="str">
            <v>L</v>
          </cell>
        </row>
        <row r="12">
          <cell r="A12" t="str">
            <v>addi</v>
          </cell>
          <cell r="B12" t="str">
            <v>001000WQL</v>
          </cell>
        </row>
        <row r="13">
          <cell r="A13" t="str">
            <v>addiu</v>
          </cell>
          <cell r="B13" t="str">
            <v>001001WQL</v>
          </cell>
          <cell r="I13" t="str">
            <v>F</v>
          </cell>
        </row>
        <row r="14">
          <cell r="A14" t="str">
            <v>slti</v>
          </cell>
          <cell r="B14" t="str">
            <v>001010WQL</v>
          </cell>
        </row>
        <row r="15">
          <cell r="A15" t="str">
            <v>sltiu</v>
          </cell>
          <cell r="B15" t="str">
            <v>001011WQL</v>
          </cell>
          <cell r="I15" t="str">
            <v>Z</v>
          </cell>
        </row>
        <row r="16">
          <cell r="A16" t="str">
            <v>andi</v>
          </cell>
          <cell r="B16" t="str">
            <v>001100WQL</v>
          </cell>
        </row>
        <row r="17">
          <cell r="A17" t="str">
            <v>ori</v>
          </cell>
          <cell r="B17" t="str">
            <v>001101WQL</v>
          </cell>
        </row>
        <row r="18">
          <cell r="A18" t="str">
            <v>xori</v>
          </cell>
          <cell r="B18" t="str">
            <v>001110WQL</v>
          </cell>
        </row>
        <row r="19">
          <cell r="A19" t="str">
            <v>lui</v>
          </cell>
          <cell r="B19" t="str">
            <v>001111ZQL</v>
          </cell>
        </row>
        <row r="20">
          <cell r="A20" t="str">
            <v>MFC0</v>
          </cell>
          <cell r="B20" t="str">
            <v>01000000000QWZ000000</v>
          </cell>
        </row>
        <row r="21">
          <cell r="A21" t="str">
            <v>MFC1</v>
          </cell>
          <cell r="B21" t="str">
            <v>01000100000QWZ000000</v>
          </cell>
        </row>
        <row r="22">
          <cell r="A22" t="str">
            <v>MFC2</v>
          </cell>
          <cell r="B22" t="str">
            <v>01001000000QWZ000000</v>
          </cell>
        </row>
        <row r="23">
          <cell r="A23" t="str">
            <v>MFC3</v>
          </cell>
          <cell r="B23" t="str">
            <v>01001100000QWZ000000</v>
          </cell>
        </row>
        <row r="24">
          <cell r="A24" t="str">
            <v>CFC0</v>
          </cell>
          <cell r="B24" t="str">
            <v>01000000010QWZ000000</v>
          </cell>
        </row>
        <row r="25">
          <cell r="A25" t="str">
            <v>CFC1</v>
          </cell>
          <cell r="B25" t="str">
            <v>01000100010QWZ000000</v>
          </cell>
        </row>
        <row r="26">
          <cell r="A26" t="str">
            <v>CFC2</v>
          </cell>
          <cell r="B26" t="str">
            <v>01001000010QWZ000000</v>
          </cell>
        </row>
        <row r="27">
          <cell r="A27" t="str">
            <v>CFC3</v>
          </cell>
          <cell r="B27" t="str">
            <v>01001100010QWZ000000</v>
          </cell>
        </row>
        <row r="28">
          <cell r="A28" t="str">
            <v>MTC0</v>
          </cell>
          <cell r="B28" t="str">
            <v>01000000100QWZ000000</v>
          </cell>
        </row>
        <row r="29">
          <cell r="A29" t="str">
            <v>MTC1</v>
          </cell>
          <cell r="B29" t="str">
            <v>01000100100QWZ000000</v>
          </cell>
        </row>
        <row r="30">
          <cell r="A30" t="str">
            <v>MTC2</v>
          </cell>
          <cell r="B30" t="str">
            <v>01001000100QWZ000000</v>
          </cell>
        </row>
        <row r="31">
          <cell r="A31" t="str">
            <v>MTC3</v>
          </cell>
          <cell r="B31" t="str">
            <v>01001100100QWZ000000</v>
          </cell>
        </row>
        <row r="32">
          <cell r="A32" t="str">
            <v>CTC0</v>
          </cell>
          <cell r="B32" t="str">
            <v>01000000110QWZ000000</v>
          </cell>
        </row>
        <row r="33">
          <cell r="A33" t="str">
            <v>CTC1</v>
          </cell>
          <cell r="B33" t="str">
            <v>01000100110QWZ000000</v>
          </cell>
        </row>
        <row r="34">
          <cell r="A34" t="str">
            <v>CTC2</v>
          </cell>
          <cell r="B34" t="str">
            <v>01001000110QWZ000000</v>
          </cell>
        </row>
        <row r="35">
          <cell r="A35" t="str">
            <v>CTC3</v>
          </cell>
          <cell r="B35" t="str">
            <v>01001100110QWZ000000</v>
          </cell>
        </row>
        <row r="36">
          <cell r="A36" t="str">
            <v>RFE</v>
          </cell>
          <cell r="B36" t="str">
            <v>01000010000000000000000000010000</v>
          </cell>
        </row>
        <row r="37">
          <cell r="A37" t="str">
            <v>TLBP</v>
          </cell>
          <cell r="B37" t="str">
            <v>01000010000000000000000000001000</v>
          </cell>
        </row>
        <row r="38">
          <cell r="A38" t="str">
            <v>TLBR</v>
          </cell>
          <cell r="B38" t="str">
            <v>01000010000000000000000000000001</v>
          </cell>
        </row>
        <row r="39">
          <cell r="A39" t="str">
            <v>TLBWI</v>
          </cell>
          <cell r="B39" t="str">
            <v>01000010000000000000000000000010</v>
          </cell>
        </row>
        <row r="40">
          <cell r="A40" t="str">
            <v>TLBWR</v>
          </cell>
          <cell r="B40" t="str">
            <v>01000010000000000000000000000011</v>
          </cell>
        </row>
        <row r="41">
          <cell r="A41" t="str">
            <v>lb</v>
          </cell>
          <cell r="B41" t="str">
            <v>100000RQL</v>
          </cell>
        </row>
        <row r="42">
          <cell r="A42" t="str">
            <v>lh</v>
          </cell>
          <cell r="B42" t="str">
            <v>100001RQL</v>
          </cell>
        </row>
        <row r="43">
          <cell r="A43" t="str">
            <v>lwl</v>
          </cell>
          <cell r="B43" t="str">
            <v>100010RQL</v>
          </cell>
        </row>
        <row r="44">
          <cell r="A44" t="str">
            <v>lw</v>
          </cell>
          <cell r="B44" t="str">
            <v>100011RQL</v>
          </cell>
        </row>
        <row r="45">
          <cell r="A45" t="str">
            <v>lbu</v>
          </cell>
          <cell r="B45" t="str">
            <v>100100RQL</v>
          </cell>
        </row>
        <row r="46">
          <cell r="A46" t="str">
            <v>lhu</v>
          </cell>
          <cell r="B46" t="str">
            <v>100101RQL</v>
          </cell>
        </row>
        <row r="47">
          <cell r="A47" t="str">
            <v>lwr</v>
          </cell>
          <cell r="B47" t="str">
            <v>100110RQL</v>
          </cell>
        </row>
        <row r="48">
          <cell r="A48" t="str">
            <v>sb</v>
          </cell>
          <cell r="B48" t="str">
            <v>101000RQL</v>
          </cell>
        </row>
        <row r="49">
          <cell r="A49" t="str">
            <v>sh</v>
          </cell>
          <cell r="B49" t="str">
            <v>101001RQL</v>
          </cell>
        </row>
        <row r="50">
          <cell r="A50" t="str">
            <v>swl</v>
          </cell>
          <cell r="B50" t="str">
            <v>101010RQL</v>
          </cell>
        </row>
        <row r="51">
          <cell r="A51" t="str">
            <v>sw</v>
          </cell>
          <cell r="B51" t="str">
            <v>101011RQL</v>
          </cell>
        </row>
        <row r="52">
          <cell r="A52" t="str">
            <v>swr</v>
          </cell>
          <cell r="B52" t="str">
            <v>101110RQL</v>
          </cell>
        </row>
        <row r="53">
          <cell r="A53" t="str">
            <v>LWC0</v>
          </cell>
          <cell r="B53" t="str">
            <v>110000RQL</v>
          </cell>
        </row>
        <row r="54">
          <cell r="A54" t="str">
            <v>LWC1</v>
          </cell>
          <cell r="B54" t="str">
            <v>110001RQL</v>
          </cell>
        </row>
        <row r="55">
          <cell r="A55" t="str">
            <v>LWC2</v>
          </cell>
          <cell r="B55" t="str">
            <v>110010RQL</v>
          </cell>
        </row>
        <row r="56">
          <cell r="A56" t="str">
            <v>LWC3</v>
          </cell>
          <cell r="B56" t="str">
            <v>110011RQL</v>
          </cell>
        </row>
        <row r="57">
          <cell r="A57" t="str">
            <v>SWC0</v>
          </cell>
          <cell r="B57" t="str">
            <v>111000RQL</v>
          </cell>
        </row>
        <row r="58">
          <cell r="A58" t="str">
            <v>SWC1</v>
          </cell>
          <cell r="B58" t="str">
            <v>111001RQL</v>
          </cell>
        </row>
        <row r="59">
          <cell r="A59" t="str">
            <v>SWC2</v>
          </cell>
          <cell r="B59" t="str">
            <v>111010RQL</v>
          </cell>
        </row>
        <row r="60">
          <cell r="A60" t="str">
            <v>SWC3</v>
          </cell>
          <cell r="B60" t="str">
            <v>111011RQL</v>
          </cell>
        </row>
        <row r="61">
          <cell r="A61" t="str">
            <v>sll</v>
          </cell>
          <cell r="B61" t="str">
            <v>000000ZWQS000000</v>
          </cell>
        </row>
        <row r="62">
          <cell r="A62" t="str">
            <v>srl</v>
          </cell>
          <cell r="B62" t="str">
            <v>000000ZWQS000010</v>
          </cell>
        </row>
        <row r="63">
          <cell r="A63" t="str">
            <v>sra</v>
          </cell>
          <cell r="B63" t="str">
            <v>000000ZWQS000011</v>
          </cell>
        </row>
        <row r="64">
          <cell r="A64" t="str">
            <v>sllv</v>
          </cell>
          <cell r="B64" t="str">
            <v>000000EWQZ000100</v>
          </cell>
        </row>
        <row r="65">
          <cell r="A65" t="str">
            <v>srlv</v>
          </cell>
          <cell r="B65" t="str">
            <v>000000EWQZ000110</v>
          </cell>
        </row>
        <row r="66">
          <cell r="A66" t="str">
            <v>srav</v>
          </cell>
          <cell r="B66" t="str">
            <v>000000EWQZ000111</v>
          </cell>
        </row>
        <row r="67">
          <cell r="A67" t="str">
            <v>jr</v>
          </cell>
          <cell r="B67" t="str">
            <v>000000QZZZ001000</v>
          </cell>
        </row>
        <row r="68">
          <cell r="A68" t="str">
            <v>jalr</v>
          </cell>
          <cell r="B68" t="str">
            <v>000000QZWZ001001</v>
          </cell>
        </row>
        <row r="69">
          <cell r="A69" t="str">
            <v>syscall</v>
          </cell>
          <cell r="B69" t="str">
            <v>000000F001100</v>
          </cell>
        </row>
        <row r="70">
          <cell r="A70" t="str">
            <v>break</v>
          </cell>
          <cell r="B70" t="str">
            <v>000000F001101</v>
          </cell>
        </row>
        <row r="71">
          <cell r="A71" t="str">
            <v>mfhi</v>
          </cell>
          <cell r="B71" t="str">
            <v>000000ZZQZ010000</v>
          </cell>
        </row>
        <row r="72">
          <cell r="A72" t="str">
            <v>mthi</v>
          </cell>
          <cell r="B72" t="str">
            <v>000000QZZZ010001</v>
          </cell>
        </row>
        <row r="73">
          <cell r="A73" t="str">
            <v>mflo</v>
          </cell>
          <cell r="B73" t="str">
            <v>000000ZZQZ010010</v>
          </cell>
        </row>
        <row r="74">
          <cell r="A74" t="str">
            <v>mtlo</v>
          </cell>
          <cell r="B74" t="str">
            <v>000000QZZZ010011</v>
          </cell>
        </row>
        <row r="75">
          <cell r="A75" t="str">
            <v>mult</v>
          </cell>
          <cell r="B75" t="str">
            <v>000000QWZZ011000</v>
          </cell>
        </row>
        <row r="76">
          <cell r="A76" t="str">
            <v>multu</v>
          </cell>
          <cell r="B76" t="str">
            <v>000000QWZZ011001</v>
          </cell>
        </row>
        <row r="77">
          <cell r="A77" t="str">
            <v>div</v>
          </cell>
          <cell r="B77" t="str">
            <v>000000QWZZ011010</v>
          </cell>
        </row>
        <row r="78">
          <cell r="A78" t="str">
            <v>divu</v>
          </cell>
          <cell r="B78" t="str">
            <v>000000QWZZ011011</v>
          </cell>
        </row>
        <row r="79">
          <cell r="A79" t="str">
            <v>add</v>
          </cell>
          <cell r="B79" t="str">
            <v>000000WEQZ100000</v>
          </cell>
        </row>
        <row r="80">
          <cell r="A80" t="str">
            <v>addu</v>
          </cell>
          <cell r="B80" t="str">
            <v>000000WEQZ100001</v>
          </cell>
        </row>
        <row r="81">
          <cell r="A81" t="str">
            <v>sub</v>
          </cell>
          <cell r="B81" t="str">
            <v>000000WEQZ100010</v>
          </cell>
        </row>
        <row r="82">
          <cell r="A82" t="str">
            <v>subu</v>
          </cell>
          <cell r="B82" t="str">
            <v>000000WEQZ100011</v>
          </cell>
        </row>
        <row r="83">
          <cell r="A83" t="str">
            <v>and</v>
          </cell>
          <cell r="B83" t="str">
            <v>000000WEQZ100100</v>
          </cell>
        </row>
        <row r="84">
          <cell r="A84" t="str">
            <v>or</v>
          </cell>
          <cell r="B84" t="str">
            <v>000000WEQZ100101</v>
          </cell>
        </row>
        <row r="85">
          <cell r="A85" t="str">
            <v>xor</v>
          </cell>
          <cell r="B85" t="str">
            <v>000000WEQZ100110</v>
          </cell>
        </row>
        <row r="86">
          <cell r="A86" t="str">
            <v>nor</v>
          </cell>
          <cell r="B86" t="str">
            <v>000000WEQZ100111</v>
          </cell>
        </row>
        <row r="87">
          <cell r="A87" t="str">
            <v>slt</v>
          </cell>
          <cell r="B87" t="str">
            <v>000000WEQZ101010</v>
          </cell>
        </row>
        <row r="88">
          <cell r="A88" t="str">
            <v>sltu</v>
          </cell>
          <cell r="B88" t="str">
            <v>000000WEQZ101011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5" tint="0.39997558519241921"/>
  </sheetPr>
  <dimension ref="A1:O142"/>
  <sheetViews>
    <sheetView workbookViewId="0">
      <pane ySplit="1" topLeftCell="A2" activePane="bottomLeft" state="frozen"/>
      <selection activeCell="L49" sqref="L49"/>
      <selection pane="bottomLeft" activeCell="E7" sqref="E7"/>
    </sheetView>
  </sheetViews>
  <sheetFormatPr defaultRowHeight="15"/>
  <cols>
    <col min="1" max="1" width="12.140625" style="31" customWidth="1"/>
    <col min="2" max="2" width="25.85546875" style="32" customWidth="1"/>
    <col min="3" max="3" width="5.140625" style="1" customWidth="1"/>
    <col min="4" max="4" width="27.5703125" customWidth="1"/>
    <col min="5" max="5" width="11" customWidth="1"/>
    <col min="7" max="7" width="10.85546875" style="1" customWidth="1"/>
    <col min="8" max="8" width="9.140625" style="1"/>
    <col min="9" max="9" width="11.85546875" style="1" customWidth="1"/>
    <col min="10" max="10" width="23.5703125" customWidth="1"/>
    <col min="11" max="11" width="11.28515625" style="10" customWidth="1"/>
    <col min="12" max="12" width="7.85546875" style="1" customWidth="1"/>
    <col min="13" max="13" width="7.140625" style="1" customWidth="1"/>
    <col min="14" max="14" width="8.140625" style="1" customWidth="1"/>
    <col min="15" max="15" width="9.140625" style="1"/>
  </cols>
  <sheetData>
    <row r="1" spans="1:15" s="30" customFormat="1" ht="39.75" customHeight="1">
      <c r="A1" s="27" t="s">
        <v>144</v>
      </c>
      <c r="B1" s="67" t="s">
        <v>222</v>
      </c>
      <c r="C1" s="67"/>
      <c r="D1" s="67"/>
      <c r="E1" s="28" t="s">
        <v>145</v>
      </c>
      <c r="F1" s="67" t="str">
        <f>"Allows you to bring "&amp;IF('Forbidden Units'!$J$4,"un","")&amp;"controllable guests into battle, and allows you to choose which units can not be added to the squad formation screen depending on the given event."</f>
        <v>Allows you to bring uncontrollable guests into battle, and allows you to choose which units can not be added to the squad formation screen depending on the given event.</v>
      </c>
      <c r="G1" s="67"/>
      <c r="H1" s="67"/>
      <c r="I1" s="67"/>
      <c r="J1" s="67"/>
      <c r="K1" s="67"/>
      <c r="L1" s="29">
        <v>1</v>
      </c>
      <c r="M1" s="29"/>
      <c r="N1" s="29"/>
      <c r="O1" s="29"/>
    </row>
    <row r="2" spans="1:15">
      <c r="C2" s="1" t="str">
        <f>INDEX('Compile Sheet'!$CG:$CG,ROW())</f>
        <v xml:space="preserve"> </v>
      </c>
      <c r="D2" s="1"/>
      <c r="E2" s="1"/>
      <c r="F2" s="1"/>
      <c r="G2"/>
      <c r="H2" s="10"/>
      <c r="J2" s="1"/>
      <c r="K2" s="1"/>
      <c r="M2"/>
      <c r="N2"/>
      <c r="O2"/>
    </row>
    <row r="3" spans="1:15" s="1" customFormat="1">
      <c r="A3" s="33" t="s">
        <v>146</v>
      </c>
      <c r="B3" s="32" t="str">
        <f>".org "&amp;A4</f>
        <v>.org 0x80150820</v>
      </c>
      <c r="C3" s="1" t="str">
        <f>INDEX('Compile Sheet'!$CG:$CG,ROW())</f>
        <v xml:space="preserve"> </v>
      </c>
      <c r="D3"/>
      <c r="E3"/>
      <c r="F3"/>
      <c r="J3"/>
      <c r="K3" s="10"/>
    </row>
    <row r="4" spans="1:15" s="1" customFormat="1">
      <c r="A4" s="56" t="s">
        <v>208</v>
      </c>
      <c r="B4" t="str">
        <f>"sw r"&amp;E4&amp;", 0x"&amp;RIGHT(DEC2HEX(F4*4,4),4)&amp;G4</f>
        <v>sw r5, 0xFFFC(r29)</v>
      </c>
      <c r="C4" s="1" t="str">
        <f>INDEX('Compile Sheet'!$CG:$CG,ROW())</f>
        <v xml:space="preserve"> </v>
      </c>
      <c r="D4"/>
      <c r="E4">
        <v>5</v>
      </c>
      <c r="F4">
        <v>-1</v>
      </c>
      <c r="G4" t="s">
        <v>207</v>
      </c>
      <c r="J4"/>
      <c r="K4" s="10"/>
    </row>
    <row r="5" spans="1:15" s="1" customFormat="1">
      <c r="A5" s="11" t="str">
        <f t="shared" ref="A5:A37" si="0">"0x80"&amp;DEC2HEX(4+HEX2DEC(RIGHT(INDEX($A:$A,ROW()-1),6)),6)</f>
        <v>0x80150824</v>
      </c>
      <c r="B5" t="str">
        <f t="shared" ref="B5:B7" si="1">"sw r"&amp;E5&amp;", 0x"&amp;RIGHT(DEC2HEX(F5*4,4),4)&amp;G5</f>
        <v>sw r6, 0xFFF8(r29)</v>
      </c>
      <c r="C5" s="1" t="str">
        <f>INDEX('Compile Sheet'!$CG:$CG,ROW())</f>
        <v xml:space="preserve"> </v>
      </c>
      <c r="E5">
        <v>6</v>
      </c>
      <c r="F5">
        <v>-2</v>
      </c>
      <c r="G5" t="s">
        <v>207</v>
      </c>
      <c r="J5"/>
      <c r="K5" s="10"/>
    </row>
    <row r="6" spans="1:15" s="1" customFormat="1">
      <c r="A6" s="11" t="str">
        <f t="shared" si="0"/>
        <v>0x80150828</v>
      </c>
      <c r="B6" t="str">
        <f t="shared" si="1"/>
        <v>sw r7, 0xFFF4(r29)</v>
      </c>
      <c r="C6" s="1" t="str">
        <f>INDEX('Compile Sheet'!$CG:$CG,ROW())</f>
        <v xml:space="preserve"> </v>
      </c>
      <c r="E6">
        <v>7</v>
      </c>
      <c r="F6">
        <v>-3</v>
      </c>
      <c r="G6" t="s">
        <v>207</v>
      </c>
      <c r="I6" s="10"/>
      <c r="J6"/>
      <c r="K6"/>
    </row>
    <row r="7" spans="1:15" s="1" customFormat="1">
      <c r="A7" s="11" t="str">
        <f t="shared" si="0"/>
        <v>0x8015082C</v>
      </c>
      <c r="B7" t="str">
        <f t="shared" si="1"/>
        <v>sw r8, 0xFFF0(r29)</v>
      </c>
      <c r="C7" s="1" t="str">
        <f>INDEX('Compile Sheet'!$CG:$CG,ROW())</f>
        <v xml:space="preserve"> </v>
      </c>
      <c r="E7">
        <v>8</v>
      </c>
      <c r="F7">
        <v>-4</v>
      </c>
      <c r="G7" t="s">
        <v>207</v>
      </c>
      <c r="J7" s="11" t="s">
        <v>210</v>
      </c>
      <c r="K7" s="10" t="str">
        <f>A37</f>
        <v>0x801508A4</v>
      </c>
      <c r="L7" t="str">
        <f t="shared" ref="L7" si="2">"0x"&amp;DEC2HEX(HEX2DEC(MID(K7,3,4))+IF(HEX2DEC(RIGHT(M7,4))&gt;=32678,1,0),4)</f>
        <v>0x8015</v>
      </c>
      <c r="M7" t="str">
        <f t="shared" ref="M7" si="3">"0x"&amp;RIGHT(K7,4)</f>
        <v>0x08A4</v>
      </c>
    </row>
    <row r="8" spans="1:15" s="1" customFormat="1">
      <c r="A8" s="11" t="str">
        <f t="shared" si="0"/>
        <v>0x80150830</v>
      </c>
      <c r="B8" t="s">
        <v>38</v>
      </c>
      <c r="C8" s="1" t="str">
        <f>INDEX('Compile Sheet'!$CG:$CG,ROW())</f>
        <v xml:space="preserve"> </v>
      </c>
      <c r="D8"/>
      <c r="E8"/>
      <c r="F8"/>
      <c r="J8" s="11" t="s">
        <v>224</v>
      </c>
      <c r="K8" s="10" t="str">
        <f>"0x80"&amp;DEC2HEX(2+HEX2DEC(RIGHT(K7,6)),6)</f>
        <v>0x801508A6</v>
      </c>
      <c r="L8" t="str">
        <f t="shared" ref="L8" si="4">"0x"&amp;DEC2HEX(HEX2DEC(MID(K8,3,4))+IF(HEX2DEC(RIGHT(M8,4))&gt;=32678,1,0),4)</f>
        <v>0x8015</v>
      </c>
      <c r="M8" t="str">
        <f t="shared" ref="M8" si="5">"0x"&amp;RIGHT(K8,4)</f>
        <v>0x08A6</v>
      </c>
    </row>
    <row r="9" spans="1:15" s="1" customFormat="1">
      <c r="A9" s="11" t="str">
        <f t="shared" si="0"/>
        <v>0x80150834</v>
      </c>
      <c r="B9" t="s">
        <v>39</v>
      </c>
      <c r="C9" s="1" t="str">
        <f>INDEX('Compile Sheet'!$CG:$CG,ROW())</f>
        <v xml:space="preserve"> </v>
      </c>
      <c r="D9"/>
      <c r="E9"/>
      <c r="F9"/>
      <c r="J9"/>
      <c r="K9" s="10"/>
    </row>
    <row r="10" spans="1:15" s="1" customFormat="1">
      <c r="A10" s="11" t="str">
        <f t="shared" si="0"/>
        <v>0x80150838</v>
      </c>
      <c r="B10" s="9" t="str">
        <f>"beq r2, r3, "&amp;A28</f>
        <v>beq r2, r3, 0x80150880</v>
      </c>
      <c r="C10" s="1" t="str">
        <f>INDEX('Compile Sheet'!$CG:$CG,ROW())</f>
        <v xml:space="preserve"> </v>
      </c>
      <c r="D10" t="s">
        <v>209</v>
      </c>
      <c r="E10"/>
      <c r="F10"/>
      <c r="J10"/>
      <c r="K10" s="10"/>
    </row>
    <row r="11" spans="1:15" s="1" customFormat="1">
      <c r="A11" s="11" t="str">
        <f t="shared" si="0"/>
        <v>0x8015083C</v>
      </c>
      <c r="B11" t="str">
        <f>"lui r3, "&amp;$L$7</f>
        <v>lui r3, 0x8015</v>
      </c>
      <c r="C11" s="1" t="str">
        <f>INDEX('Compile Sheet'!$CG:$CG,ROW())</f>
        <v xml:space="preserve"> </v>
      </c>
      <c r="D11" t="s">
        <v>41</v>
      </c>
      <c r="E11"/>
      <c r="F11"/>
      <c r="J11"/>
      <c r="K11" s="10"/>
    </row>
    <row r="12" spans="1:15" s="1" customFormat="1">
      <c r="A12" s="11" t="str">
        <f t="shared" si="0"/>
        <v>0x80150840</v>
      </c>
      <c r="B12" t="str">
        <f>"addiu r5, r0, 0x"&amp;'Forbidden Units'!$J$2</f>
        <v>addiu r5, r0, 0x0016</v>
      </c>
      <c r="C12" s="1" t="str">
        <f>INDEX('Compile Sheet'!$CG:$CG,ROW())</f>
        <v xml:space="preserve"> </v>
      </c>
      <c r="D12" t="s">
        <v>40</v>
      </c>
      <c r="E12"/>
      <c r="F12"/>
      <c r="J12"/>
      <c r="K12" s="10"/>
    </row>
    <row r="13" spans="1:15" s="1" customFormat="1">
      <c r="A13" s="11" t="str">
        <f t="shared" si="0"/>
        <v>0x80150844</v>
      </c>
      <c r="B13" t="s">
        <v>42</v>
      </c>
      <c r="C13" s="1" t="str">
        <f>INDEX('Compile Sheet'!$CG:$CG,ROW())</f>
        <v xml:space="preserve"> </v>
      </c>
      <c r="E13"/>
      <c r="F13"/>
      <c r="J13"/>
      <c r="K13" s="10"/>
    </row>
    <row r="14" spans="1:15" s="1" customFormat="1">
      <c r="A14" s="11" t="str">
        <f t="shared" si="0"/>
        <v>0x80150848</v>
      </c>
      <c r="B14" t="s">
        <v>43</v>
      </c>
      <c r="C14" s="1" t="str">
        <f>INDEX('Compile Sheet'!$CG:$CG,ROW())</f>
        <v xml:space="preserve"> </v>
      </c>
      <c r="D14" t="s">
        <v>211</v>
      </c>
      <c r="E14"/>
      <c r="F14"/>
      <c r="J14"/>
      <c r="K14" s="10"/>
    </row>
    <row r="15" spans="1:15" s="1" customFormat="1">
      <c r="A15" s="13" t="str">
        <f t="shared" si="0"/>
        <v>0x8015084C</v>
      </c>
      <c r="B15" s="6" t="str">
        <f>"beq r5, r0, "&amp;A30</f>
        <v>beq r5, r0, 0x80150888</v>
      </c>
      <c r="C15" s="1" t="str">
        <f>INDEX('Compile Sheet'!$CG:$CG,ROW())</f>
        <v xml:space="preserve"> </v>
      </c>
      <c r="D15"/>
      <c r="E15"/>
      <c r="F15"/>
      <c r="J15"/>
      <c r="K15" s="10"/>
    </row>
    <row r="16" spans="1:15" s="1" customFormat="1">
      <c r="A16" s="11" t="str">
        <f t="shared" si="0"/>
        <v>0x80150850</v>
      </c>
      <c r="B16" t="str">
        <f>"lhu r7, "&amp;M7&amp;"(r3)"</f>
        <v>lhu r7, 0x08A4(r3)</v>
      </c>
      <c r="C16" s="1" t="str">
        <f>INDEX('Compile Sheet'!$CG:$CG,ROW())</f>
        <v xml:space="preserve"> </v>
      </c>
      <c r="D16" t="s">
        <v>46</v>
      </c>
      <c r="E16"/>
      <c r="F16"/>
      <c r="J16"/>
      <c r="K16" s="10"/>
    </row>
    <row r="17" spans="1:11" s="1" customFormat="1">
      <c r="A17" s="11" t="str">
        <f t="shared" si="0"/>
        <v>0x80150854</v>
      </c>
      <c r="B17" t="s">
        <v>47</v>
      </c>
      <c r="C17" s="1" t="str">
        <f>INDEX('Compile Sheet'!$CG:$CG,ROW())</f>
        <v xml:space="preserve"> </v>
      </c>
      <c r="E17"/>
      <c r="F17"/>
      <c r="J17"/>
      <c r="K17" s="10"/>
    </row>
    <row r="18" spans="1:11" s="1" customFormat="1">
      <c r="A18" s="11" t="str">
        <f t="shared" si="0"/>
        <v>0x80150858</v>
      </c>
      <c r="B18" s="4" t="str">
        <f>"beq r6, r7, "&amp;A23</f>
        <v>beq r6, r7, 0x8015086C</v>
      </c>
      <c r="C18" s="1" t="str">
        <f>INDEX('Compile Sheet'!$CG:$CG,ROW())</f>
        <v xml:space="preserve"> </v>
      </c>
      <c r="D18" t="s">
        <v>223</v>
      </c>
      <c r="E18"/>
      <c r="F18"/>
      <c r="J18"/>
      <c r="K18" s="10"/>
    </row>
    <row r="19" spans="1:11" s="1" customFormat="1">
      <c r="A19" s="11" t="str">
        <f t="shared" si="0"/>
        <v>0x8015085C</v>
      </c>
      <c r="B19" t="s">
        <v>2</v>
      </c>
      <c r="C19" s="1" t="str">
        <f>INDEX('Compile Sheet'!$CG:$CG,ROW())</f>
        <v xml:space="preserve"> </v>
      </c>
      <c r="D19"/>
      <c r="E19"/>
      <c r="F19"/>
      <c r="J19"/>
      <c r="K19" s="10"/>
    </row>
    <row r="20" spans="1:11" s="1" customFormat="1">
      <c r="A20" s="11" t="str">
        <f t="shared" si="0"/>
        <v>0x80150860</v>
      </c>
      <c r="B20" t="s">
        <v>45</v>
      </c>
      <c r="C20" s="1" t="str">
        <f>INDEX('Compile Sheet'!$CG:$CG,ROW())</f>
        <v xml:space="preserve"> </v>
      </c>
      <c r="D20"/>
      <c r="E20"/>
      <c r="F20"/>
      <c r="J20"/>
      <c r="K20" s="10"/>
    </row>
    <row r="21" spans="1:11" s="1" customFormat="1">
      <c r="A21" s="11" t="str">
        <f t="shared" si="0"/>
        <v>0x80150864</v>
      </c>
      <c r="B21" s="8" t="str">
        <f>"j "&amp;A15</f>
        <v>j 0x8015084C</v>
      </c>
      <c r="C21" s="1" t="str">
        <f>INDEX('Compile Sheet'!$CG:$CG,ROW())</f>
        <v xml:space="preserve"> </v>
      </c>
      <c r="D21"/>
      <c r="E21"/>
      <c r="F21"/>
      <c r="J21"/>
      <c r="K21" s="10"/>
    </row>
    <row r="22" spans="1:11" s="1" customFormat="1">
      <c r="A22" s="11" t="str">
        <f t="shared" si="0"/>
        <v>0x80150868</v>
      </c>
      <c r="B22" t="s">
        <v>44</v>
      </c>
      <c r="C22" s="1" t="str">
        <f>INDEX('Compile Sheet'!$CG:$CG,ROW())</f>
        <v xml:space="preserve"> </v>
      </c>
      <c r="D22"/>
      <c r="E22"/>
      <c r="F22"/>
      <c r="J22"/>
      <c r="K22" s="10"/>
    </row>
    <row r="23" spans="1:11" s="1" customFormat="1">
      <c r="A23" s="35" t="str">
        <f t="shared" si="0"/>
        <v>0x8015086C</v>
      </c>
      <c r="B23" s="6" t="str">
        <f>"beq r8, r0, "&amp;A30</f>
        <v>beq r8, r0, 0x80150888</v>
      </c>
      <c r="C23" s="1" t="str">
        <f>INDEX('Compile Sheet'!$CG:$CG,ROW())</f>
        <v xml:space="preserve"> </v>
      </c>
      <c r="D23"/>
      <c r="E23"/>
      <c r="F23"/>
      <c r="J23"/>
      <c r="K23" s="10"/>
    </row>
    <row r="24" spans="1:11" s="1" customFormat="1">
      <c r="A24" s="11" t="str">
        <f t="shared" si="0"/>
        <v>0x80150870</v>
      </c>
      <c r="B24" t="str">
        <f>"lbu r5, "&amp;$M$8&amp;"(r3)"</f>
        <v>lbu r5, 0x08A6(r3)</v>
      </c>
      <c r="C24" s="1" t="str">
        <f>INDEX('Compile Sheet'!$CG:$CG,ROW())</f>
        <v xml:space="preserve"> </v>
      </c>
      <c r="D24" t="s">
        <v>50</v>
      </c>
      <c r="E24"/>
      <c r="F24"/>
      <c r="J24"/>
      <c r="K24" s="10"/>
    </row>
    <row r="25" spans="1:11" s="1" customFormat="1">
      <c r="A25" s="11" t="str">
        <f t="shared" si="0"/>
        <v>0x80150874</v>
      </c>
      <c r="B25" t="s">
        <v>48</v>
      </c>
      <c r="C25" s="1" t="str">
        <f>INDEX('Compile Sheet'!$CG:$CG,ROW())</f>
        <v xml:space="preserve"> </v>
      </c>
      <c r="D25"/>
      <c r="E25"/>
      <c r="F25"/>
      <c r="J25"/>
      <c r="K25" s="10"/>
    </row>
    <row r="26" spans="1:11" s="1" customFormat="1">
      <c r="A26" s="11" t="str">
        <f t="shared" si="0"/>
        <v>0x80150878</v>
      </c>
      <c r="B26" s="7" t="str">
        <f>"bne r5, r2, "&amp;A23</f>
        <v>bne r5, r2, 0x8015086C</v>
      </c>
      <c r="C26" s="1" t="str">
        <f>INDEX('Compile Sheet'!$CG:$CG,ROW())</f>
        <v xml:space="preserve"> </v>
      </c>
      <c r="D26"/>
      <c r="E26"/>
      <c r="F26"/>
      <c r="J26"/>
      <c r="K26" s="10"/>
    </row>
    <row r="27" spans="1:11" s="1" customFormat="1">
      <c r="A27" s="11" t="str">
        <f t="shared" si="0"/>
        <v>0x8015087C</v>
      </c>
      <c r="B27" t="s">
        <v>51</v>
      </c>
      <c r="C27" s="1" t="str">
        <f>INDEX('Compile Sheet'!$CG:$CG,ROW())</f>
        <v xml:space="preserve"> </v>
      </c>
      <c r="D27"/>
      <c r="E27"/>
      <c r="F27"/>
      <c r="J27"/>
      <c r="K27" s="10"/>
    </row>
    <row r="28" spans="1:11" s="1" customFormat="1">
      <c r="A28" s="34" t="str">
        <f t="shared" si="0"/>
        <v>0x80150880</v>
      </c>
      <c r="B28" s="5" t="str">
        <f>"j "&amp;A31</f>
        <v>j 0x8015088C</v>
      </c>
      <c r="C28" s="1" t="str">
        <f>INDEX('Compile Sheet'!$CG:$CG,ROW())</f>
        <v xml:space="preserve"> </v>
      </c>
      <c r="E28"/>
      <c r="F28"/>
      <c r="J28"/>
      <c r="K28" s="10"/>
    </row>
    <row r="29" spans="1:11" s="1" customFormat="1">
      <c r="A29" s="11" t="str">
        <f t="shared" si="0"/>
        <v>0x80150884</v>
      </c>
      <c r="B29" t="s">
        <v>39</v>
      </c>
      <c r="C29" s="1" t="str">
        <f>INDEX('Compile Sheet'!$CG:$CG,ROW())</f>
        <v xml:space="preserve"> </v>
      </c>
      <c r="D29" t="s">
        <v>49</v>
      </c>
      <c r="E29"/>
      <c r="F29"/>
      <c r="J29"/>
      <c r="K29" s="10"/>
    </row>
    <row r="30" spans="1:11" s="1" customFormat="1">
      <c r="A30" s="12" t="str">
        <f t="shared" si="0"/>
        <v>0x80150888</v>
      </c>
      <c r="B30" t="s">
        <v>0</v>
      </c>
      <c r="C30" s="1" t="str">
        <f>INDEX('Compile Sheet'!$CG:$CG,ROW())</f>
        <v xml:space="preserve"> </v>
      </c>
      <c r="D30"/>
      <c r="E30"/>
      <c r="F30"/>
      <c r="J30"/>
      <c r="K30" s="10"/>
    </row>
    <row r="31" spans="1:11" s="1" customFormat="1">
      <c r="A31" s="64" t="str">
        <f t="shared" si="0"/>
        <v>0x8015088C</v>
      </c>
      <c r="B31" t="str">
        <f>"lw r"&amp;E31&amp;", 0x"&amp;RIGHT(DEC2HEX(F31*4,4),4)&amp;G31</f>
        <v>lw r5, 0xFFFC(r29)</v>
      </c>
      <c r="C31" s="1" t="str">
        <f>INDEX('Compile Sheet'!$CG:$CG,ROW())</f>
        <v xml:space="preserve"> </v>
      </c>
      <c r="D31"/>
      <c r="E31">
        <v>5</v>
      </c>
      <c r="F31">
        <v>-1</v>
      </c>
      <c r="G31" t="s">
        <v>207</v>
      </c>
      <c r="J31"/>
      <c r="K31" s="10"/>
    </row>
    <row r="32" spans="1:11" s="1" customFormat="1">
      <c r="A32" s="11" t="str">
        <f t="shared" si="0"/>
        <v>0x80150890</v>
      </c>
      <c r="B32" t="str">
        <f t="shared" ref="B32:B34" si="6">"lw r"&amp;E32&amp;", 0x"&amp;RIGHT(DEC2HEX(F32*4,4),4)&amp;G32</f>
        <v>lw r6, 0xFFF8(r29)</v>
      </c>
      <c r="C32" s="1" t="str">
        <f>INDEX('Compile Sheet'!$CG:$CG,ROW())</f>
        <v xml:space="preserve"> </v>
      </c>
      <c r="D32"/>
      <c r="E32">
        <v>6</v>
      </c>
      <c r="F32">
        <v>-2</v>
      </c>
      <c r="G32" t="s">
        <v>207</v>
      </c>
      <c r="J32"/>
      <c r="K32" s="10"/>
    </row>
    <row r="33" spans="1:11" s="1" customFormat="1">
      <c r="A33" s="11" t="str">
        <f t="shared" si="0"/>
        <v>0x80150894</v>
      </c>
      <c r="B33" t="str">
        <f t="shared" si="6"/>
        <v>lw r7, 0xFFF4(r29)</v>
      </c>
      <c r="C33" s="1" t="str">
        <f>INDEX('Compile Sheet'!$CG:$CG,ROW())</f>
        <v xml:space="preserve"> </v>
      </c>
      <c r="D33"/>
      <c r="E33">
        <v>7</v>
      </c>
      <c r="F33">
        <v>-3</v>
      </c>
      <c r="G33" t="s">
        <v>207</v>
      </c>
      <c r="J33"/>
      <c r="K33" s="10"/>
    </row>
    <row r="34" spans="1:11" s="1" customFormat="1">
      <c r="A34" s="11" t="str">
        <f t="shared" si="0"/>
        <v>0x80150898</v>
      </c>
      <c r="B34" t="str">
        <f t="shared" si="6"/>
        <v>lw r8, 0xFFF0(r29)</v>
      </c>
      <c r="C34" s="1" t="str">
        <f>INDEX('Compile Sheet'!$CG:$CG,ROW())</f>
        <v xml:space="preserve"> </v>
      </c>
      <c r="D34"/>
      <c r="E34">
        <v>8</v>
      </c>
      <c r="F34">
        <v>-4</v>
      </c>
      <c r="G34" t="s">
        <v>207</v>
      </c>
      <c r="J34"/>
      <c r="K34" s="10"/>
    </row>
    <row r="35" spans="1:11" s="1" customFormat="1">
      <c r="A35" s="11" t="str">
        <f t="shared" si="0"/>
        <v>0x8015089C</v>
      </c>
      <c r="B35" s="59" t="str">
        <f>"j "&amp;A42</f>
        <v>j 0x801C310C</v>
      </c>
      <c r="C35" s="1" t="str">
        <f>INDEX('Compile Sheet'!$CG:$CG,ROW())</f>
        <v xml:space="preserve"> </v>
      </c>
      <c r="D35"/>
      <c r="E35"/>
      <c r="F35"/>
      <c r="J35"/>
      <c r="K35" s="10"/>
    </row>
    <row r="36" spans="1:11" s="1" customFormat="1">
      <c r="A36" s="11" t="str">
        <f t="shared" si="0"/>
        <v>0x801508A0</v>
      </c>
      <c r="B36" t="s">
        <v>1</v>
      </c>
      <c r="C36" s="1" t="str">
        <f>INDEX('Compile Sheet'!$CG:$CG,ROW())</f>
        <v xml:space="preserve"> </v>
      </c>
      <c r="D36"/>
      <c r="E36"/>
      <c r="F36"/>
      <c r="J36"/>
      <c r="K36" s="10"/>
    </row>
    <row r="37" spans="1:11" s="1" customFormat="1">
      <c r="A37" s="11" t="str">
        <f t="shared" si="0"/>
        <v>0x801508A4</v>
      </c>
      <c r="B37" s="32" t="str">
        <f>'Forbidden Units'!$J$3</f>
        <v>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C37" s="1" t="str">
        <f>INDEX('Compile Sheet'!$CG:$CG,ROW())</f>
        <v>hex</v>
      </c>
      <c r="D37"/>
      <c r="E37"/>
      <c r="F37"/>
      <c r="J37"/>
      <c r="K37" s="10"/>
    </row>
    <row r="38" spans="1:11" s="1" customFormat="1">
      <c r="A38" s="31"/>
      <c r="B38" s="32"/>
      <c r="C38" s="1" t="str">
        <f>INDEX('Compile Sheet'!$CG:$CG,ROW())</f>
        <v xml:space="preserve"> </v>
      </c>
      <c r="D38"/>
      <c r="E38"/>
      <c r="F38"/>
      <c r="J38"/>
      <c r="K38" s="10"/>
    </row>
    <row r="39" spans="1:11" s="1" customFormat="1">
      <c r="A39" s="33" t="s">
        <v>174</v>
      </c>
      <c r="B39" s="32" t="str">
        <f>".org "&amp;A40</f>
        <v>.org 0x801C3104</v>
      </c>
      <c r="C39" s="1" t="str">
        <f>INDEX('Compile Sheet'!$CG:$CG,ROW())</f>
        <v xml:space="preserve"> </v>
      </c>
      <c r="D39"/>
      <c r="E39"/>
      <c r="F39"/>
      <c r="J39"/>
      <c r="K39" s="10"/>
    </row>
    <row r="40" spans="1:11" s="1" customFormat="1">
      <c r="A40" s="58" t="s">
        <v>212</v>
      </c>
      <c r="B40" s="57" t="str">
        <f>"j "&amp;A4</f>
        <v>j 0x80150820</v>
      </c>
      <c r="C40" s="1" t="str">
        <f>INDEX('Compile Sheet'!$CG:$CG,ROW())</f>
        <v xml:space="preserve"> </v>
      </c>
      <c r="D40"/>
      <c r="E40"/>
      <c r="F40"/>
      <c r="J40"/>
      <c r="K40" s="10"/>
    </row>
    <row r="41" spans="1:11" s="1" customFormat="1">
      <c r="A41" s="11" t="str">
        <f>"0x80"&amp;DEC2HEX(4+HEX2DEC(RIGHT(INDEX($A:$A,ROW()-1),6)),6)</f>
        <v>0x801C3108</v>
      </c>
      <c r="B41" t="s">
        <v>2</v>
      </c>
      <c r="C41" s="1" t="str">
        <f>INDEX('Compile Sheet'!$CG:$CG,ROW())</f>
        <v xml:space="preserve"> </v>
      </c>
      <c r="D41"/>
      <c r="E41"/>
      <c r="F41"/>
      <c r="J41"/>
      <c r="K41" s="10"/>
    </row>
    <row r="42" spans="1:11" s="1" customFormat="1">
      <c r="A42" s="60" t="str">
        <f>"0x80"&amp;DEC2HEX(4+HEX2DEC(RIGHT(INDEX($A:$A,ROW()-1),6)),6)</f>
        <v>0x801C310C</v>
      </c>
      <c r="B42" s="63" t="s">
        <v>213</v>
      </c>
      <c r="C42" s="1" t="str">
        <f>INDEX('Compile Sheet'!$CG:$CG,ROW())</f>
        <v xml:space="preserve"> </v>
      </c>
      <c r="D42"/>
      <c r="E42"/>
      <c r="F42"/>
      <c r="J42"/>
      <c r="K42" s="10"/>
    </row>
    <row r="43" spans="1:11" s="1" customFormat="1">
      <c r="A43" s="11" t="str">
        <f>"0x80"&amp;DEC2HEX(4+HEX2DEC(RIGHT(INDEX($A:$A,ROW()-1),6)),6)</f>
        <v>0x801C3110</v>
      </c>
      <c r="B43" t="s">
        <v>214</v>
      </c>
      <c r="C43" s="1" t="str">
        <f>INDEX('Compile Sheet'!$CG:$CG,ROW())</f>
        <v xml:space="preserve"> </v>
      </c>
      <c r="D43"/>
      <c r="E43"/>
      <c r="F43"/>
      <c r="J43"/>
      <c r="K43" s="10"/>
    </row>
    <row r="44" spans="1:11" s="1" customFormat="1">
      <c r="A44" s="31"/>
      <c r="B44" s="32"/>
      <c r="C44" s="1" t="str">
        <f>INDEX('Compile Sheet'!$CG:$CG,ROW())</f>
        <v xml:space="preserve"> </v>
      </c>
      <c r="D44"/>
      <c r="E44"/>
      <c r="F44"/>
      <c r="J44"/>
      <c r="K44" s="10"/>
    </row>
    <row r="45" spans="1:11" s="1" customFormat="1">
      <c r="A45" s="33" t="s">
        <v>174</v>
      </c>
      <c r="B45" s="32" t="str">
        <f>".org "&amp;A46</f>
        <v>.org 0x801C37EC</v>
      </c>
      <c r="C45" s="1" t="str">
        <f>INDEX('Compile Sheet'!$CG:$CG,ROW())</f>
        <v xml:space="preserve"> </v>
      </c>
      <c r="D45"/>
      <c r="E45"/>
      <c r="F45"/>
      <c r="J45"/>
      <c r="K45" s="10"/>
    </row>
    <row r="46" spans="1:11" s="1" customFormat="1">
      <c r="A46" s="31" t="s">
        <v>216</v>
      </c>
      <c r="B46" s="32" t="s">
        <v>215</v>
      </c>
      <c r="C46" s="1" t="str">
        <f>INDEX('Compile Sheet'!$CG:$CG,ROW())</f>
        <v xml:space="preserve"> </v>
      </c>
      <c r="D46"/>
      <c r="E46"/>
      <c r="F46"/>
      <c r="J46"/>
      <c r="K46" s="10"/>
    </row>
    <row r="47" spans="1:11" s="1" customFormat="1">
      <c r="A47" s="31"/>
      <c r="B47" s="32"/>
      <c r="C47" s="1" t="str">
        <f>INDEX('Compile Sheet'!$CG:$CG,ROW())</f>
        <v xml:space="preserve"> </v>
      </c>
      <c r="D47"/>
      <c r="E47"/>
      <c r="F47"/>
      <c r="J47"/>
      <c r="K47" s="10"/>
    </row>
    <row r="48" spans="1:11" s="1" customFormat="1">
      <c r="A48" s="33" t="s">
        <v>174</v>
      </c>
      <c r="B48" s="32" t="str">
        <f>".org "&amp;A49</f>
        <v>.org 0x801C8BCC</v>
      </c>
      <c r="C48" s="1" t="str">
        <f>INDEX('Compile Sheet'!$CG:$CG,ROW())</f>
        <v xml:space="preserve"> </v>
      </c>
      <c r="D48"/>
      <c r="E48"/>
      <c r="F48"/>
      <c r="J48"/>
      <c r="K48" s="10"/>
    </row>
    <row r="49" spans="1:11" s="1" customFormat="1">
      <c r="A49" s="31" t="s">
        <v>217</v>
      </c>
      <c r="B49" s="32" t="s">
        <v>214</v>
      </c>
      <c r="C49" s="1" t="str">
        <f>INDEX('Compile Sheet'!$CG:$CG,ROW())</f>
        <v xml:space="preserve"> </v>
      </c>
      <c r="D49"/>
      <c r="E49"/>
      <c r="F49"/>
      <c r="J49"/>
      <c r="K49" s="10"/>
    </row>
    <row r="50" spans="1:11" s="1" customFormat="1">
      <c r="A50" s="31"/>
      <c r="B50" s="32"/>
      <c r="C50" s="1" t="str">
        <f>INDEX('Compile Sheet'!$CG:$CG,ROW())</f>
        <v xml:space="preserve"> </v>
      </c>
      <c r="D50"/>
      <c r="E50"/>
      <c r="F50"/>
      <c r="J50"/>
      <c r="K50" s="10"/>
    </row>
    <row r="51" spans="1:11" s="1" customFormat="1">
      <c r="A51" s="33" t="str">
        <f>IF('Forbidden Units'!$J$4,D51&amp;"","")</f>
        <v>SCUS_942.21</v>
      </c>
      <c r="B51" s="32" t="str">
        <f>IF('Forbidden Units'!$J$4,E51&amp;"","")</f>
        <v>.org 0x8005B0F0</v>
      </c>
      <c r="C51" s="1" t="str">
        <f>INDEX('Compile Sheet'!$CG:$CG,ROW())</f>
        <v xml:space="preserve"> </v>
      </c>
      <c r="D51" s="33" t="s">
        <v>167</v>
      </c>
      <c r="E51" s="32" t="str">
        <f>".org "&amp;D52</f>
        <v>.org 0x8005B0F0</v>
      </c>
      <c r="F51"/>
      <c r="J51"/>
      <c r="K51" s="10"/>
    </row>
    <row r="52" spans="1:11" s="1" customFormat="1">
      <c r="A52" s="58" t="str">
        <f>IF('Forbidden Units'!$J$4,D52&amp;"","")</f>
        <v>0x8005B0F0</v>
      </c>
      <c r="B52" s="32" t="str">
        <f>IF('Forbidden Units'!$J$4,E52&amp;"","")</f>
        <v>sltiu r2,r19,0x0010</v>
      </c>
      <c r="C52" s="1" t="str">
        <f>INDEX('Compile Sheet'!$CG:$CG,ROW())</f>
        <v xml:space="preserve"> </v>
      </c>
      <c r="D52" s="58" t="s">
        <v>218</v>
      </c>
      <c r="E52" s="32" t="s">
        <v>219</v>
      </c>
      <c r="F52"/>
      <c r="J52"/>
      <c r="K52" s="10"/>
    </row>
    <row r="53" spans="1:11" s="1" customFormat="1">
      <c r="A53" s="58" t="str">
        <f>IF('Forbidden Units'!$J$4,D53&amp;"","")</f>
        <v>0x8005B0F4</v>
      </c>
      <c r="B53" s="61" t="str">
        <f>IF('Forbidden Units'!$J$4,E53&amp;"","")</f>
        <v>beq r2,r0,0x8005B100</v>
      </c>
      <c r="C53" s="1" t="str">
        <f>INDEX('Compile Sheet'!$CG:$CG,ROW())</f>
        <v xml:space="preserve"> </v>
      </c>
      <c r="D53" s="58" t="str">
        <f>"0x80"&amp;DEC2HEX(4+HEX2DEC(RIGHT(INDEX($D:$D,ROW()-1),6)),6)</f>
        <v>0x8005B0F4</v>
      </c>
      <c r="E53" s="61" t="str">
        <f>"beq r2,r0,"&amp;D56</f>
        <v>beq r2,r0,0x8005B100</v>
      </c>
      <c r="F53"/>
      <c r="J53"/>
      <c r="K53" s="10"/>
    </row>
    <row r="54" spans="1:11" s="1" customFormat="1">
      <c r="A54" s="58" t="str">
        <f>IF('Forbidden Units'!$J$4,D54&amp;"","")</f>
        <v>0x8005B0F8</v>
      </c>
      <c r="B54" s="32" t="str">
        <f>IF('Forbidden Units'!$J$4,E54&amp;"","")</f>
        <v>ori r3,r0,0x0084</v>
      </c>
      <c r="C54" s="1" t="str">
        <f>INDEX('Compile Sheet'!$CG:$CG,ROW())</f>
        <v xml:space="preserve"> </v>
      </c>
      <c r="D54" s="58" t="str">
        <f t="shared" ref="D54:D56" si="7">"0x80"&amp;DEC2HEX(4+HEX2DEC(RIGHT(INDEX($D:$D,ROW()-1),6)),6)</f>
        <v>0x8005B0F8</v>
      </c>
      <c r="E54" s="32" t="s">
        <v>220</v>
      </c>
      <c r="F54"/>
      <c r="J54"/>
      <c r="K54" s="10"/>
    </row>
    <row r="55" spans="1:11" s="1" customFormat="1">
      <c r="A55" s="11" t="str">
        <f>IF('Forbidden Units'!$J$4,D55&amp;"","")</f>
        <v>0x8005B0FC</v>
      </c>
      <c r="B55" t="str">
        <f>IF('Forbidden Units'!$J$4,E55&amp;"","")</f>
        <v>ori r3,r0,0x0008</v>
      </c>
      <c r="C55" s="1" t="str">
        <f>INDEX('Compile Sheet'!$CG:$CG,ROW())</f>
        <v xml:space="preserve"> </v>
      </c>
      <c r="D55" s="11" t="str">
        <f t="shared" si="7"/>
        <v>0x8005B0FC</v>
      </c>
      <c r="E55" t="s">
        <v>221</v>
      </c>
      <c r="F55"/>
      <c r="J55"/>
      <c r="K55" s="10"/>
    </row>
    <row r="56" spans="1:11" s="1" customFormat="1">
      <c r="A56" s="62" t="str">
        <f>IF('Forbidden Units'!$J$4,D56&amp;"","")</f>
        <v>0x8005B100</v>
      </c>
      <c r="B56" s="32"/>
      <c r="C56" s="1" t="str">
        <f>INDEX('Compile Sheet'!$CG:$CG,ROW())</f>
        <v xml:space="preserve"> </v>
      </c>
      <c r="D56" s="62" t="str">
        <f t="shared" si="7"/>
        <v>0x8005B100</v>
      </c>
      <c r="E56" s="32"/>
      <c r="F56"/>
      <c r="J56"/>
      <c r="K56" s="10"/>
    </row>
    <row r="57" spans="1:11" s="1" customFormat="1">
      <c r="A57" s="31"/>
      <c r="B57" s="32"/>
      <c r="C57" s="1" t="str">
        <f>INDEX('Compile Sheet'!$CG:$CG,ROW())</f>
        <v xml:space="preserve"> </v>
      </c>
      <c r="D57"/>
      <c r="E57"/>
      <c r="F57"/>
      <c r="J57"/>
      <c r="K57" s="10"/>
    </row>
    <row r="58" spans="1:11" s="1" customFormat="1">
      <c r="A58" s="31"/>
      <c r="B58" s="32"/>
      <c r="C58" s="1" t="str">
        <f>INDEX('Compile Sheet'!$CG:$CG,ROW())</f>
        <v xml:space="preserve"> </v>
      </c>
      <c r="D58"/>
      <c r="E58"/>
      <c r="F58"/>
      <c r="J58"/>
      <c r="K58" s="10"/>
    </row>
    <row r="59" spans="1:11" s="1" customFormat="1">
      <c r="A59" s="31"/>
      <c r="B59" s="32"/>
      <c r="C59" s="1" t="str">
        <f>INDEX('Compile Sheet'!$CG:$CG,ROW())</f>
        <v xml:space="preserve"> </v>
      </c>
      <c r="D59"/>
      <c r="E59"/>
      <c r="F59"/>
      <c r="J59"/>
      <c r="K59" s="10"/>
    </row>
    <row r="60" spans="1:11" s="1" customFormat="1">
      <c r="A60" s="31"/>
      <c r="B60" s="32"/>
      <c r="C60" s="1" t="str">
        <f>INDEX('Compile Sheet'!$CG:$CG,ROW())</f>
        <v xml:space="preserve"> </v>
      </c>
      <c r="D60"/>
      <c r="E60"/>
      <c r="F60"/>
      <c r="J60"/>
      <c r="K60" s="10"/>
    </row>
    <row r="61" spans="1:11" s="1" customFormat="1">
      <c r="A61" s="31"/>
      <c r="B61" s="32"/>
      <c r="C61" s="1" t="str">
        <f>INDEX('Compile Sheet'!$CG:$CG,ROW())</f>
        <v xml:space="preserve"> </v>
      </c>
      <c r="D61"/>
      <c r="E61"/>
      <c r="F61"/>
      <c r="J61"/>
      <c r="K61" s="10"/>
    </row>
    <row r="62" spans="1:11" s="1" customFormat="1">
      <c r="A62" s="31"/>
      <c r="B62" s="32"/>
      <c r="C62" s="1" t="str">
        <f>INDEX('Compile Sheet'!$CG:$CG,ROW())</f>
        <v xml:space="preserve"> </v>
      </c>
      <c r="D62"/>
      <c r="E62"/>
      <c r="F62"/>
      <c r="J62"/>
      <c r="K62" s="10"/>
    </row>
    <row r="63" spans="1:11" s="1" customFormat="1">
      <c r="A63" s="31"/>
      <c r="B63" s="32"/>
      <c r="C63" s="1" t="str">
        <f>INDEX('Compile Sheet'!$CG:$CG,ROW())</f>
        <v xml:space="preserve"> </v>
      </c>
      <c r="D63"/>
      <c r="E63"/>
      <c r="F63"/>
      <c r="J63"/>
      <c r="K63" s="10"/>
    </row>
    <row r="64" spans="1:11" s="1" customFormat="1">
      <c r="A64" s="31"/>
      <c r="B64" s="32"/>
      <c r="C64" s="1" t="str">
        <f>INDEX('Compile Sheet'!$CG:$CG,ROW())</f>
        <v xml:space="preserve"> </v>
      </c>
      <c r="D64"/>
      <c r="E64"/>
      <c r="F64"/>
      <c r="J64"/>
      <c r="K64" s="10"/>
    </row>
    <row r="65" spans="1:11" s="1" customFormat="1">
      <c r="A65" s="31"/>
      <c r="B65" s="32"/>
      <c r="C65" s="1" t="str">
        <f>INDEX('Compile Sheet'!$CG:$CG,ROW())</f>
        <v xml:space="preserve"> </v>
      </c>
      <c r="D65"/>
      <c r="E65"/>
      <c r="F65"/>
      <c r="J65"/>
      <c r="K65" s="10"/>
    </row>
    <row r="66" spans="1:11" s="1" customFormat="1">
      <c r="A66" s="31"/>
      <c r="B66" s="32"/>
      <c r="C66" s="1" t="str">
        <f>INDEX('Compile Sheet'!$CG:$CG,ROW())</f>
        <v xml:space="preserve"> </v>
      </c>
      <c r="D66"/>
      <c r="E66"/>
      <c r="F66"/>
      <c r="J66"/>
      <c r="K66" s="10"/>
    </row>
    <row r="67" spans="1:11" s="1" customFormat="1">
      <c r="A67" s="31"/>
      <c r="B67" s="32"/>
      <c r="C67" s="1" t="str">
        <f>INDEX('Compile Sheet'!$CG:$CG,ROW())</f>
        <v xml:space="preserve"> </v>
      </c>
      <c r="D67"/>
      <c r="E67"/>
      <c r="F67"/>
      <c r="J67"/>
      <c r="K67" s="10"/>
    </row>
    <row r="68" spans="1:11" s="1" customFormat="1">
      <c r="A68" s="31"/>
      <c r="B68" s="32"/>
      <c r="C68" s="1" t="str">
        <f>INDEX('Compile Sheet'!$CG:$CG,ROW())</f>
        <v xml:space="preserve"> </v>
      </c>
      <c r="D68"/>
      <c r="E68"/>
      <c r="F68"/>
      <c r="J68"/>
      <c r="K68" s="10"/>
    </row>
    <row r="69" spans="1:11" s="1" customFormat="1">
      <c r="A69" s="31"/>
      <c r="B69" s="32"/>
      <c r="C69" s="1" t="str">
        <f>INDEX('Compile Sheet'!$CG:$CG,ROW())</f>
        <v xml:space="preserve"> </v>
      </c>
      <c r="D69"/>
      <c r="E69"/>
      <c r="F69"/>
      <c r="J69"/>
      <c r="K69" s="10"/>
    </row>
    <row r="70" spans="1:11" s="1" customFormat="1">
      <c r="A70" s="31"/>
      <c r="B70" s="32"/>
      <c r="C70" s="1" t="str">
        <f>INDEX('Compile Sheet'!$CG:$CG,ROW())</f>
        <v xml:space="preserve"> </v>
      </c>
      <c r="D70"/>
      <c r="E70"/>
      <c r="F70"/>
      <c r="J70"/>
      <c r="K70" s="10"/>
    </row>
    <row r="71" spans="1:11" s="1" customFormat="1">
      <c r="A71" s="31"/>
      <c r="B71" s="32"/>
      <c r="C71" s="1" t="str">
        <f>INDEX('Compile Sheet'!$CG:$CG,ROW())</f>
        <v xml:space="preserve"> </v>
      </c>
      <c r="D71"/>
      <c r="E71"/>
      <c r="F71"/>
      <c r="J71"/>
      <c r="K71" s="10"/>
    </row>
    <row r="72" spans="1:11" s="1" customFormat="1">
      <c r="A72" s="31"/>
      <c r="B72" s="32"/>
      <c r="C72" s="1" t="str">
        <f>INDEX('Compile Sheet'!$CG:$CG,ROW())</f>
        <v xml:space="preserve"> </v>
      </c>
      <c r="D72"/>
      <c r="E72"/>
      <c r="F72"/>
      <c r="J72"/>
      <c r="K72" s="10"/>
    </row>
    <row r="73" spans="1:11" s="1" customFormat="1">
      <c r="A73" s="31"/>
      <c r="B73" s="32"/>
      <c r="C73" s="1" t="str">
        <f>INDEX('Compile Sheet'!$CG:$CG,ROW())</f>
        <v xml:space="preserve"> </v>
      </c>
      <c r="D73"/>
      <c r="E73"/>
      <c r="F73"/>
      <c r="J73"/>
      <c r="K73" s="10"/>
    </row>
    <row r="74" spans="1:11" s="1" customFormat="1">
      <c r="A74" s="31"/>
      <c r="B74" s="32"/>
      <c r="C74" s="1" t="str">
        <f>INDEX('Compile Sheet'!$CG:$CG,ROW())</f>
        <v xml:space="preserve"> </v>
      </c>
      <c r="D74"/>
      <c r="E74"/>
      <c r="F74"/>
      <c r="J74"/>
      <c r="K74" s="10"/>
    </row>
    <row r="75" spans="1:11" s="1" customFormat="1">
      <c r="A75" s="31"/>
      <c r="B75" s="32"/>
      <c r="C75" s="1" t="str">
        <f>INDEX('Compile Sheet'!$CG:$CG,ROW())</f>
        <v xml:space="preserve"> </v>
      </c>
      <c r="D75"/>
      <c r="E75"/>
      <c r="F75"/>
      <c r="J75"/>
      <c r="K75" s="10"/>
    </row>
    <row r="76" spans="1:11" s="1" customFormat="1">
      <c r="A76" s="31"/>
      <c r="B76" s="32"/>
      <c r="C76" s="1" t="str">
        <f>INDEX('Compile Sheet'!$CG:$CG,ROW())</f>
        <v xml:space="preserve"> </v>
      </c>
      <c r="D76"/>
      <c r="E76"/>
      <c r="F76"/>
      <c r="J76"/>
      <c r="K76" s="10"/>
    </row>
    <row r="77" spans="1:11" s="1" customFormat="1">
      <c r="A77" s="31"/>
      <c r="B77" s="32"/>
      <c r="C77" s="1" t="str">
        <f>INDEX('Compile Sheet'!$CG:$CG,ROW())</f>
        <v xml:space="preserve"> </v>
      </c>
      <c r="D77"/>
      <c r="E77"/>
      <c r="F77"/>
      <c r="J77"/>
      <c r="K77" s="10"/>
    </row>
    <row r="78" spans="1:11" s="1" customFormat="1">
      <c r="A78" s="31"/>
      <c r="B78" s="32"/>
      <c r="C78" s="1" t="str">
        <f>INDEX('Compile Sheet'!$CG:$CG,ROW())</f>
        <v xml:space="preserve"> </v>
      </c>
      <c r="D78"/>
      <c r="E78"/>
      <c r="F78"/>
      <c r="J78"/>
      <c r="K78" s="10"/>
    </row>
    <row r="79" spans="1:11" s="1" customFormat="1">
      <c r="A79" s="31"/>
      <c r="B79" s="32"/>
      <c r="C79" s="1" t="str">
        <f>INDEX('Compile Sheet'!$CG:$CG,ROW())</f>
        <v xml:space="preserve"> </v>
      </c>
      <c r="D79"/>
      <c r="E79"/>
      <c r="F79"/>
      <c r="J79"/>
      <c r="K79" s="10"/>
    </row>
    <row r="80" spans="1:11" s="1" customFormat="1">
      <c r="A80" s="31"/>
      <c r="B80" s="32"/>
      <c r="C80" s="1" t="str">
        <f>INDEX('Compile Sheet'!$CG:$CG,ROW())</f>
        <v xml:space="preserve"> </v>
      </c>
      <c r="D80"/>
      <c r="E80"/>
      <c r="F80"/>
      <c r="J80"/>
      <c r="K80" s="10"/>
    </row>
    <row r="81" spans="1:11" s="1" customFormat="1">
      <c r="A81" s="31"/>
      <c r="B81" s="32"/>
      <c r="C81" s="1" t="str">
        <f>INDEX('Compile Sheet'!$CG:$CG,ROW())</f>
        <v xml:space="preserve"> </v>
      </c>
      <c r="D81"/>
      <c r="E81"/>
      <c r="F81"/>
      <c r="J81"/>
      <c r="K81" s="10"/>
    </row>
    <row r="82" spans="1:11" s="1" customFormat="1">
      <c r="A82" s="31"/>
      <c r="B82" s="32"/>
      <c r="C82" s="1" t="str">
        <f>INDEX('Compile Sheet'!$CG:$CG,ROW())</f>
        <v xml:space="preserve"> </v>
      </c>
      <c r="D82"/>
      <c r="E82"/>
      <c r="F82"/>
      <c r="J82"/>
      <c r="K82" s="10"/>
    </row>
    <row r="83" spans="1:11" s="1" customFormat="1">
      <c r="A83" s="31"/>
      <c r="B83" s="32"/>
      <c r="C83" s="1" t="str">
        <f>INDEX('Compile Sheet'!$CG:$CG,ROW())</f>
        <v xml:space="preserve"> </v>
      </c>
      <c r="D83"/>
      <c r="E83"/>
      <c r="F83"/>
      <c r="J83"/>
      <c r="K83" s="10"/>
    </row>
    <row r="84" spans="1:11" s="1" customFormat="1">
      <c r="A84" s="31"/>
      <c r="B84" s="32"/>
      <c r="C84" s="1" t="str">
        <f>INDEX('Compile Sheet'!$CG:$CG,ROW())</f>
        <v xml:space="preserve"> </v>
      </c>
      <c r="D84"/>
      <c r="E84"/>
      <c r="F84"/>
      <c r="J84"/>
      <c r="K84" s="10"/>
    </row>
    <row r="85" spans="1:11" s="1" customFormat="1">
      <c r="A85" s="31"/>
      <c r="B85" s="32"/>
      <c r="C85" s="1" t="str">
        <f>INDEX('Compile Sheet'!$CG:$CG,ROW())</f>
        <v xml:space="preserve"> </v>
      </c>
      <c r="D85"/>
      <c r="E85"/>
      <c r="F85"/>
      <c r="J85"/>
      <c r="K85" s="10"/>
    </row>
    <row r="86" spans="1:11" s="1" customFormat="1">
      <c r="A86" s="31"/>
      <c r="B86" s="32"/>
      <c r="C86" s="1" t="str">
        <f>INDEX('Compile Sheet'!$CG:$CG,ROW())</f>
        <v xml:space="preserve"> </v>
      </c>
      <c r="D86"/>
      <c r="E86"/>
      <c r="F86"/>
      <c r="J86"/>
      <c r="K86" s="10"/>
    </row>
    <row r="87" spans="1:11" s="1" customFormat="1">
      <c r="A87" s="31"/>
      <c r="B87" s="32"/>
      <c r="C87" s="1" t="str">
        <f>INDEX('Compile Sheet'!$CG:$CG,ROW())</f>
        <v xml:space="preserve"> </v>
      </c>
      <c r="D87"/>
      <c r="E87"/>
      <c r="F87"/>
      <c r="J87"/>
      <c r="K87" s="10"/>
    </row>
    <row r="88" spans="1:11" s="1" customFormat="1">
      <c r="A88" s="31"/>
      <c r="B88" s="32"/>
      <c r="C88" s="1" t="str">
        <f>INDEX('Compile Sheet'!$CG:$CG,ROW())</f>
        <v xml:space="preserve"> </v>
      </c>
      <c r="D88"/>
      <c r="E88"/>
      <c r="F88"/>
      <c r="J88"/>
      <c r="K88" s="10"/>
    </row>
    <row r="89" spans="1:11" s="1" customFormat="1">
      <c r="A89" s="31"/>
      <c r="B89" s="32"/>
      <c r="C89" s="1" t="str">
        <f>INDEX('Compile Sheet'!$CG:$CG,ROW())</f>
        <v xml:space="preserve"> </v>
      </c>
      <c r="D89"/>
      <c r="E89"/>
      <c r="F89"/>
      <c r="J89"/>
      <c r="K89" s="10"/>
    </row>
    <row r="90" spans="1:11" s="1" customFormat="1">
      <c r="A90" s="31"/>
      <c r="B90" s="32"/>
      <c r="C90" s="1" t="str">
        <f>INDEX('Compile Sheet'!$CG:$CG,ROW())</f>
        <v xml:space="preserve"> </v>
      </c>
      <c r="D90"/>
      <c r="E90"/>
      <c r="F90"/>
      <c r="J90"/>
      <c r="K90" s="10"/>
    </row>
    <row r="91" spans="1:11" s="1" customFormat="1">
      <c r="A91" s="31"/>
      <c r="B91" s="32"/>
      <c r="C91" s="1" t="str">
        <f>INDEX('Compile Sheet'!$CG:$CG,ROW())</f>
        <v xml:space="preserve"> </v>
      </c>
      <c r="D91"/>
      <c r="E91"/>
      <c r="F91"/>
      <c r="J91"/>
      <c r="K91" s="10"/>
    </row>
    <row r="92" spans="1:11" s="1" customFormat="1">
      <c r="A92" s="31"/>
      <c r="B92" s="32"/>
      <c r="C92" s="1" t="str">
        <f>INDEX('Compile Sheet'!$CG:$CG,ROW())</f>
        <v xml:space="preserve"> </v>
      </c>
      <c r="D92"/>
      <c r="E92"/>
      <c r="F92"/>
      <c r="J92"/>
      <c r="K92" s="10"/>
    </row>
    <row r="93" spans="1:11" s="1" customFormat="1">
      <c r="A93" s="31"/>
      <c r="B93" s="32"/>
      <c r="C93" s="1" t="str">
        <f>INDEX('Compile Sheet'!$CG:$CG,ROW())</f>
        <v xml:space="preserve"> </v>
      </c>
      <c r="D93"/>
      <c r="E93"/>
      <c r="F93"/>
      <c r="J93"/>
      <c r="K93" s="10"/>
    </row>
    <row r="94" spans="1:11" s="1" customFormat="1">
      <c r="A94" s="31"/>
      <c r="B94" s="32"/>
      <c r="C94" s="1" t="str">
        <f>INDEX('Compile Sheet'!$CG:$CG,ROW())</f>
        <v xml:space="preserve"> </v>
      </c>
      <c r="D94"/>
      <c r="E94"/>
      <c r="F94"/>
      <c r="J94"/>
      <c r="K94" s="10"/>
    </row>
    <row r="95" spans="1:11" s="1" customFormat="1">
      <c r="A95" s="31"/>
      <c r="B95" s="32"/>
      <c r="C95" s="1" t="str">
        <f>INDEX('Compile Sheet'!$CG:$CG,ROW())</f>
        <v xml:space="preserve"> </v>
      </c>
      <c r="D95"/>
      <c r="E95"/>
      <c r="F95"/>
      <c r="J95"/>
      <c r="K95" s="10"/>
    </row>
    <row r="96" spans="1:11" s="1" customFormat="1">
      <c r="A96" s="31"/>
      <c r="B96" s="32"/>
      <c r="C96" s="1" t="str">
        <f>INDEX('Compile Sheet'!$CG:$CG,ROW())</f>
        <v xml:space="preserve"> </v>
      </c>
      <c r="D96"/>
      <c r="E96"/>
      <c r="F96"/>
      <c r="J96"/>
      <c r="K96" s="10"/>
    </row>
    <row r="97" spans="1:11" s="1" customFormat="1">
      <c r="A97" s="31"/>
      <c r="B97" s="32"/>
      <c r="C97" s="1" t="str">
        <f>INDEX('Compile Sheet'!$CG:$CG,ROW())</f>
        <v xml:space="preserve"> </v>
      </c>
      <c r="D97"/>
      <c r="E97"/>
      <c r="F97"/>
      <c r="J97"/>
      <c r="K97" s="10"/>
    </row>
    <row r="98" spans="1:11" s="1" customFormat="1">
      <c r="A98" s="31"/>
      <c r="B98" s="32"/>
      <c r="C98" s="1" t="str">
        <f>INDEX('Compile Sheet'!$CG:$CG,ROW())</f>
        <v xml:space="preserve"> </v>
      </c>
      <c r="D98"/>
      <c r="E98"/>
      <c r="F98"/>
      <c r="J98"/>
      <c r="K98" s="10"/>
    </row>
    <row r="99" spans="1:11" s="1" customFormat="1">
      <c r="A99" s="31"/>
      <c r="B99" s="32"/>
      <c r="C99" s="1" t="str">
        <f>INDEX('Compile Sheet'!$CG:$CG,ROW())</f>
        <v xml:space="preserve"> </v>
      </c>
      <c r="D99"/>
      <c r="E99"/>
      <c r="F99"/>
      <c r="J99"/>
      <c r="K99" s="10"/>
    </row>
    <row r="100" spans="1:11" s="1" customFormat="1">
      <c r="A100" s="31"/>
      <c r="B100" s="32"/>
      <c r="C100" s="1" t="str">
        <f>INDEX('Compile Sheet'!$CG:$CG,ROW())</f>
        <v xml:space="preserve"> </v>
      </c>
      <c r="D100"/>
      <c r="E100"/>
      <c r="F100"/>
      <c r="J100"/>
      <c r="K100" s="10"/>
    </row>
    <row r="101" spans="1:11" s="1" customFormat="1">
      <c r="A101" s="31"/>
      <c r="B101" s="32"/>
      <c r="C101" s="1" t="str">
        <f>INDEX('Compile Sheet'!$CG:$CG,ROW())</f>
        <v xml:space="preserve"> </v>
      </c>
      <c r="D101"/>
      <c r="E101"/>
      <c r="F101"/>
      <c r="J101"/>
      <c r="K101" s="10"/>
    </row>
    <row r="102" spans="1:11" s="1" customFormat="1">
      <c r="A102" s="31"/>
      <c r="B102" s="32"/>
      <c r="C102" s="1" t="str">
        <f>INDEX('Compile Sheet'!$CG:$CG,ROW())</f>
        <v xml:space="preserve"> </v>
      </c>
      <c r="D102"/>
      <c r="E102"/>
      <c r="F102"/>
      <c r="J102"/>
      <c r="K102" s="10"/>
    </row>
    <row r="103" spans="1:11" s="1" customFormat="1">
      <c r="A103" s="31"/>
      <c r="B103" s="32"/>
      <c r="C103" s="1" t="str">
        <f>INDEX('Compile Sheet'!$CG:$CG,ROW())</f>
        <v xml:space="preserve"> </v>
      </c>
      <c r="D103"/>
      <c r="E103"/>
      <c r="F103"/>
      <c r="J103"/>
      <c r="K103" s="10"/>
    </row>
    <row r="104" spans="1:11" s="1" customFormat="1">
      <c r="A104" s="31"/>
      <c r="B104" s="32"/>
      <c r="C104" s="1" t="str">
        <f>INDEX('Compile Sheet'!$CG:$CG,ROW())</f>
        <v xml:space="preserve"> </v>
      </c>
      <c r="D104"/>
      <c r="E104"/>
      <c r="F104"/>
      <c r="J104"/>
      <c r="K104" s="10"/>
    </row>
    <row r="105" spans="1:11" s="1" customFormat="1">
      <c r="A105" s="31"/>
      <c r="B105" s="32"/>
      <c r="C105" s="1" t="str">
        <f>INDEX('Compile Sheet'!$CG:$CG,ROW())</f>
        <v xml:space="preserve"> </v>
      </c>
      <c r="D105"/>
      <c r="E105"/>
      <c r="F105"/>
      <c r="J105"/>
      <c r="K105" s="10"/>
    </row>
    <row r="106" spans="1:11" s="1" customFormat="1">
      <c r="A106" s="31"/>
      <c r="B106" s="32"/>
      <c r="C106" s="1" t="str">
        <f>INDEX('Compile Sheet'!$CG:$CG,ROW())</f>
        <v xml:space="preserve"> </v>
      </c>
      <c r="D106"/>
      <c r="E106"/>
      <c r="F106"/>
      <c r="J106"/>
      <c r="K106" s="10"/>
    </row>
    <row r="107" spans="1:11" s="1" customFormat="1">
      <c r="A107" s="31"/>
      <c r="B107" s="32"/>
      <c r="C107" s="1" t="str">
        <f>INDEX('Compile Sheet'!$CG:$CG,ROW())</f>
        <v xml:space="preserve"> </v>
      </c>
      <c r="D107"/>
      <c r="E107"/>
      <c r="F107"/>
      <c r="J107"/>
      <c r="K107" s="10"/>
    </row>
    <row r="108" spans="1:11" s="1" customFormat="1">
      <c r="A108" s="31"/>
      <c r="B108" s="32"/>
      <c r="C108" s="1" t="str">
        <f>INDEX('Compile Sheet'!$CG:$CG,ROW())</f>
        <v xml:space="preserve"> </v>
      </c>
      <c r="D108"/>
      <c r="E108"/>
      <c r="F108"/>
      <c r="J108"/>
      <c r="K108" s="10"/>
    </row>
    <row r="109" spans="1:11" s="1" customFormat="1">
      <c r="A109" s="31"/>
      <c r="B109" s="32"/>
      <c r="C109" s="1" t="str">
        <f>INDEX('Compile Sheet'!$CG:$CG,ROW())</f>
        <v xml:space="preserve"> </v>
      </c>
      <c r="D109"/>
      <c r="E109"/>
      <c r="F109"/>
      <c r="J109"/>
      <c r="K109" s="10"/>
    </row>
    <row r="110" spans="1:11" s="1" customFormat="1">
      <c r="A110" s="31"/>
      <c r="B110" s="32"/>
      <c r="C110" s="1" t="str">
        <f>INDEX('Compile Sheet'!$CG:$CG,ROW())</f>
        <v xml:space="preserve"> </v>
      </c>
      <c r="D110"/>
      <c r="E110"/>
      <c r="F110"/>
      <c r="J110"/>
      <c r="K110" s="10"/>
    </row>
    <row r="111" spans="1:11" s="1" customFormat="1">
      <c r="A111" s="31"/>
      <c r="B111" s="32"/>
      <c r="C111" s="1" t="str">
        <f>INDEX('Compile Sheet'!$CG:$CG,ROW())</f>
        <v xml:space="preserve"> </v>
      </c>
      <c r="D111"/>
      <c r="E111"/>
      <c r="F111"/>
      <c r="J111"/>
      <c r="K111" s="10"/>
    </row>
    <row r="112" spans="1:11" s="1" customFormat="1">
      <c r="A112" s="31"/>
      <c r="B112" s="32"/>
      <c r="C112" s="1" t="str">
        <f>INDEX('Compile Sheet'!$CG:$CG,ROW())</f>
        <v xml:space="preserve"> </v>
      </c>
      <c r="D112"/>
      <c r="E112"/>
      <c r="F112"/>
      <c r="J112"/>
      <c r="K112" s="10"/>
    </row>
    <row r="113" spans="1:11" s="1" customFormat="1">
      <c r="A113" s="31"/>
      <c r="B113" s="32"/>
      <c r="C113" s="1" t="str">
        <f>INDEX('Compile Sheet'!$CG:$CG,ROW())</f>
        <v xml:space="preserve"> </v>
      </c>
      <c r="D113"/>
      <c r="E113"/>
      <c r="F113"/>
      <c r="J113"/>
      <c r="K113" s="10"/>
    </row>
    <row r="114" spans="1:11" s="1" customFormat="1">
      <c r="A114" s="31"/>
      <c r="B114" s="32"/>
      <c r="C114" s="1" t="str">
        <f>INDEX('Compile Sheet'!$CG:$CG,ROW())</f>
        <v xml:space="preserve"> </v>
      </c>
      <c r="D114"/>
      <c r="E114"/>
      <c r="F114"/>
      <c r="J114"/>
      <c r="K114" s="10"/>
    </row>
    <row r="115" spans="1:11" s="1" customFormat="1">
      <c r="A115" s="31"/>
      <c r="B115" s="32"/>
      <c r="C115" s="1" t="str">
        <f>INDEX('Compile Sheet'!$CG:$CG,ROW())</f>
        <v xml:space="preserve"> </v>
      </c>
      <c r="D115"/>
      <c r="E115"/>
      <c r="F115"/>
      <c r="J115"/>
      <c r="K115" s="10"/>
    </row>
    <row r="116" spans="1:11" s="1" customFormat="1">
      <c r="A116" s="31"/>
      <c r="B116" s="32"/>
      <c r="C116" s="1" t="str">
        <f>INDEX('Compile Sheet'!$CG:$CG,ROW())</f>
        <v xml:space="preserve"> </v>
      </c>
      <c r="D116"/>
      <c r="E116"/>
      <c r="F116"/>
      <c r="J116"/>
      <c r="K116" s="10"/>
    </row>
    <row r="117" spans="1:11" s="1" customFormat="1">
      <c r="A117" s="31"/>
      <c r="B117" s="32"/>
      <c r="C117" s="1" t="str">
        <f>INDEX('Compile Sheet'!$CG:$CG,ROW())</f>
        <v xml:space="preserve"> </v>
      </c>
      <c r="D117"/>
      <c r="E117"/>
      <c r="F117"/>
      <c r="J117"/>
      <c r="K117" s="10"/>
    </row>
    <row r="118" spans="1:11" s="1" customFormat="1">
      <c r="A118" s="31"/>
      <c r="B118" s="32"/>
      <c r="C118" s="1" t="str">
        <f>INDEX('Compile Sheet'!$CG:$CG,ROW())</f>
        <v xml:space="preserve"> </v>
      </c>
      <c r="D118"/>
      <c r="E118"/>
      <c r="F118"/>
      <c r="J118"/>
      <c r="K118" s="10"/>
    </row>
    <row r="119" spans="1:11" s="1" customFormat="1">
      <c r="A119" s="31"/>
      <c r="B119" s="32"/>
      <c r="C119" s="1" t="str">
        <f>INDEX('Compile Sheet'!$CG:$CG,ROW())</f>
        <v xml:space="preserve"> </v>
      </c>
      <c r="D119"/>
      <c r="E119"/>
      <c r="F119"/>
      <c r="J119"/>
      <c r="K119" s="10"/>
    </row>
    <row r="120" spans="1:11" s="1" customFormat="1">
      <c r="A120" s="31"/>
      <c r="B120" s="32"/>
      <c r="C120" s="1" t="str">
        <f>INDEX('Compile Sheet'!$CG:$CG,ROW())</f>
        <v xml:space="preserve"> </v>
      </c>
      <c r="D120"/>
      <c r="E120"/>
      <c r="F120"/>
      <c r="J120"/>
      <c r="K120" s="10"/>
    </row>
    <row r="121" spans="1:11" s="1" customFormat="1">
      <c r="A121" s="31"/>
      <c r="B121" s="32"/>
      <c r="C121" s="1" t="str">
        <f>INDEX('Compile Sheet'!$CG:$CG,ROW())</f>
        <v xml:space="preserve"> </v>
      </c>
      <c r="D121"/>
      <c r="E121"/>
      <c r="F121"/>
      <c r="J121"/>
      <c r="K121" s="10"/>
    </row>
    <row r="122" spans="1:11" s="1" customFormat="1">
      <c r="A122" s="31"/>
      <c r="B122" s="32"/>
      <c r="C122" s="1" t="str">
        <f>INDEX('Compile Sheet'!$CG:$CG,ROW())</f>
        <v xml:space="preserve"> </v>
      </c>
      <c r="D122"/>
      <c r="E122"/>
      <c r="F122"/>
      <c r="J122"/>
      <c r="K122" s="10"/>
    </row>
    <row r="123" spans="1:11" s="1" customFormat="1">
      <c r="A123" s="31"/>
      <c r="B123" s="32"/>
      <c r="C123" s="1" t="str">
        <f>INDEX('Compile Sheet'!$CG:$CG,ROW())</f>
        <v xml:space="preserve"> </v>
      </c>
      <c r="D123"/>
      <c r="E123"/>
      <c r="F123"/>
      <c r="J123"/>
      <c r="K123" s="10"/>
    </row>
    <row r="124" spans="1:11" s="1" customFormat="1">
      <c r="A124" s="31"/>
      <c r="B124" s="32"/>
      <c r="C124" s="1" t="str">
        <f>INDEX('Compile Sheet'!$CG:$CG,ROW())</f>
        <v xml:space="preserve"> </v>
      </c>
      <c r="D124"/>
      <c r="E124"/>
      <c r="F124"/>
      <c r="J124"/>
      <c r="K124" s="10"/>
    </row>
    <row r="125" spans="1:11" s="1" customFormat="1">
      <c r="A125" s="31"/>
      <c r="B125" s="32"/>
      <c r="C125" s="1" t="str">
        <f>INDEX('Compile Sheet'!$CG:$CG,ROW())</f>
        <v xml:space="preserve"> </v>
      </c>
      <c r="D125"/>
      <c r="E125"/>
      <c r="F125"/>
      <c r="J125"/>
      <c r="K125" s="10"/>
    </row>
    <row r="126" spans="1:11" s="1" customFormat="1">
      <c r="A126" s="31"/>
      <c r="B126" s="32"/>
      <c r="C126" s="1" t="str">
        <f>INDEX('Compile Sheet'!$CG:$CG,ROW())</f>
        <v xml:space="preserve"> </v>
      </c>
      <c r="D126"/>
      <c r="E126"/>
      <c r="F126"/>
      <c r="J126"/>
      <c r="K126" s="10"/>
    </row>
    <row r="127" spans="1:11" s="1" customFormat="1">
      <c r="A127" s="31"/>
      <c r="B127" s="32"/>
      <c r="C127" s="1" t="str">
        <f>INDEX('Compile Sheet'!$CG:$CG,ROW())</f>
        <v xml:space="preserve"> </v>
      </c>
      <c r="D127"/>
      <c r="E127"/>
      <c r="F127"/>
      <c r="J127"/>
      <c r="K127" s="10"/>
    </row>
    <row r="128" spans="1:11" s="1" customFormat="1">
      <c r="A128" s="31"/>
      <c r="B128" s="32"/>
      <c r="C128" s="1" t="str">
        <f>INDEX('Compile Sheet'!$CG:$CG,ROW())</f>
        <v xml:space="preserve"> </v>
      </c>
      <c r="D128"/>
      <c r="E128"/>
      <c r="F128"/>
      <c r="J128"/>
      <c r="K128" s="10"/>
    </row>
    <row r="129" spans="1:11" s="1" customFormat="1">
      <c r="A129" s="31"/>
      <c r="B129" s="32"/>
      <c r="C129" s="1">
        <f>INDEX('Compile Sheet'!$CG:$CG,ROW())</f>
        <v>0</v>
      </c>
      <c r="D129"/>
      <c r="E129"/>
      <c r="F129"/>
      <c r="J129"/>
      <c r="K129" s="10"/>
    </row>
    <row r="130" spans="1:11" s="1" customFormat="1">
      <c r="A130" s="31"/>
      <c r="B130" s="32"/>
      <c r="C130" s="1">
        <f>INDEX('Compile Sheet'!$CG:$CG,ROW())</f>
        <v>0</v>
      </c>
      <c r="D130"/>
      <c r="E130"/>
      <c r="F130"/>
      <c r="J130"/>
      <c r="K130" s="10"/>
    </row>
    <row r="131" spans="1:11" s="1" customFormat="1">
      <c r="A131" s="31"/>
      <c r="B131" s="32"/>
      <c r="C131" s="1">
        <f>INDEX('Compile Sheet'!$CG:$CG,ROW())</f>
        <v>0</v>
      </c>
      <c r="D131"/>
      <c r="E131"/>
      <c r="F131"/>
      <c r="J131"/>
      <c r="K131" s="10"/>
    </row>
    <row r="132" spans="1:11" s="1" customFormat="1">
      <c r="A132" s="31"/>
      <c r="B132" s="32"/>
      <c r="C132" s="1">
        <f>INDEX('Compile Sheet'!$CG:$CG,ROW())</f>
        <v>0</v>
      </c>
      <c r="D132"/>
      <c r="E132"/>
      <c r="F132"/>
      <c r="J132"/>
      <c r="K132" s="10"/>
    </row>
    <row r="133" spans="1:11" s="1" customFormat="1">
      <c r="A133" s="31"/>
      <c r="B133" s="32"/>
      <c r="C133" s="1">
        <f>INDEX('Compile Sheet'!$CG:$CG,ROW())</f>
        <v>0</v>
      </c>
      <c r="D133"/>
      <c r="E133"/>
      <c r="F133"/>
      <c r="J133"/>
      <c r="K133" s="10"/>
    </row>
    <row r="134" spans="1:11" s="1" customFormat="1">
      <c r="A134" s="31"/>
      <c r="B134" s="32"/>
      <c r="C134" s="1">
        <f>INDEX('Compile Sheet'!$CG:$CG,ROW())</f>
        <v>0</v>
      </c>
      <c r="D134"/>
      <c r="E134"/>
      <c r="F134"/>
      <c r="J134"/>
      <c r="K134" s="10"/>
    </row>
    <row r="135" spans="1:11" s="1" customFormat="1">
      <c r="A135" s="31"/>
      <c r="B135" s="32"/>
      <c r="C135" s="1">
        <f>INDEX('Compile Sheet'!$CG:$CG,ROW())</f>
        <v>0</v>
      </c>
      <c r="D135"/>
      <c r="E135"/>
      <c r="F135"/>
      <c r="J135"/>
      <c r="K135" s="10"/>
    </row>
    <row r="136" spans="1:11" s="1" customFormat="1">
      <c r="A136" s="31"/>
      <c r="B136" s="32"/>
      <c r="C136" s="1">
        <f>INDEX('Compile Sheet'!$CG:$CG,ROW())</f>
        <v>0</v>
      </c>
      <c r="D136"/>
      <c r="E136"/>
      <c r="F136"/>
      <c r="J136"/>
      <c r="K136" s="10"/>
    </row>
    <row r="137" spans="1:11" s="1" customFormat="1">
      <c r="A137" s="31"/>
      <c r="B137" s="32"/>
      <c r="C137" s="1">
        <f>INDEX('Compile Sheet'!$CG:$CG,ROW())</f>
        <v>0</v>
      </c>
      <c r="D137"/>
      <c r="E137"/>
      <c r="F137"/>
      <c r="J137"/>
      <c r="K137" s="10"/>
    </row>
    <row r="138" spans="1:11" s="1" customFormat="1">
      <c r="A138" s="31"/>
      <c r="B138" s="32"/>
      <c r="C138" s="1">
        <f>INDEX('Compile Sheet'!$CG:$CG,ROW())</f>
        <v>0</v>
      </c>
      <c r="D138"/>
      <c r="E138"/>
      <c r="F138"/>
      <c r="J138"/>
      <c r="K138" s="10"/>
    </row>
    <row r="139" spans="1:11" s="1" customFormat="1">
      <c r="A139" s="31"/>
      <c r="B139" s="32"/>
      <c r="C139" s="1">
        <f>INDEX('Compile Sheet'!$CG:$CG,ROW())</f>
        <v>0</v>
      </c>
      <c r="D139"/>
      <c r="E139"/>
      <c r="F139"/>
      <c r="J139"/>
      <c r="K139" s="10"/>
    </row>
    <row r="140" spans="1:11" s="1" customFormat="1">
      <c r="A140" s="31"/>
      <c r="B140" s="32"/>
      <c r="C140" s="1">
        <f>INDEX('Compile Sheet'!$CG:$CG,ROW())</f>
        <v>0</v>
      </c>
      <c r="D140"/>
      <c r="E140"/>
      <c r="F140"/>
      <c r="J140"/>
      <c r="K140" s="10"/>
    </row>
    <row r="141" spans="1:11">
      <c r="C141" s="1">
        <f>INDEX('Compile Sheet'!$CG:$CG,ROW())</f>
        <v>0</v>
      </c>
    </row>
    <row r="142" spans="1:11">
      <c r="C142" s="1">
        <f>INDEX('Compile Sheet'!$CG:$CG,ROW())</f>
        <v>0</v>
      </c>
    </row>
  </sheetData>
  <mergeCells count="2">
    <mergeCell ref="B1:D1"/>
    <mergeCell ref="F1:K1"/>
  </mergeCells>
  <conditionalFormatting sqref="C2:C142">
    <cfRule type="expression" dxfId="3" priority="1" stopIfTrue="1">
      <formula>LEN(INDIRECT("R"&amp;ROW()&amp;"C"&amp;COLUMN(),FALSE))=0</formula>
    </cfRule>
    <cfRule type="expression" dxfId="2" priority="2">
      <formula>INDIRECT("R"&amp;ROW()&amp;"C"&amp;COLUMN(),FALSE)="Unk."</formula>
    </cfRule>
    <cfRule type="expression" dxfId="1" priority="3" stopIfTrue="1">
      <formula>INDIRECT("R"&amp;ROW()&amp;"C"&amp;COLUMN(),FALSE)="Inv."</formula>
    </cfRule>
    <cfRule type="expression" dxfId="0" priority="4" stopIfTrue="1">
      <formula>INDIRECT("R"&amp;ROW()&amp;"C"&amp;COLUMN(),FALSE)="hex"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5" tint="0.39997558519241921"/>
  </sheetPr>
  <dimension ref="A1:CI128"/>
  <sheetViews>
    <sheetView topLeftCell="L1" workbookViewId="0">
      <selection activeCell="AD4" sqref="AD4"/>
    </sheetView>
  </sheetViews>
  <sheetFormatPr defaultRowHeight="15.75"/>
  <cols>
    <col min="1" max="1" width="6" customWidth="1"/>
    <col min="2" max="3" width="10.28515625" style="36" customWidth="1"/>
    <col min="4" max="4" width="10.140625" style="1" customWidth="1"/>
    <col min="5" max="5" width="14.85546875" customWidth="1"/>
    <col min="6" max="10" width="10.140625" style="1" customWidth="1"/>
    <col min="11" max="11" width="3.5703125" style="1" customWidth="1"/>
    <col min="12" max="12" width="20" customWidth="1"/>
    <col min="14" max="14" width="3.7109375" customWidth="1"/>
    <col min="15" max="15" width="21" customWidth="1"/>
    <col min="16" max="16" width="48" customWidth="1"/>
    <col min="17" max="17" width="6.42578125" customWidth="1"/>
    <col min="18" max="30" width="2.85546875" customWidth="1"/>
    <col min="31" max="31" width="6.42578125" customWidth="1"/>
    <col min="32" max="32" width="14.28515625" customWidth="1"/>
    <col min="33" max="33" width="5.140625" style="1" customWidth="1"/>
    <col min="34" max="34" width="20" customWidth="1"/>
    <col min="35" max="35" width="7.5703125" style="1" customWidth="1"/>
    <col min="36" max="36" width="3.42578125" customWidth="1"/>
    <col min="37" max="37" width="3" style="1" customWidth="1"/>
    <col min="38" max="40" width="9.140625" style="1"/>
    <col min="42" max="42" width="3.7109375" style="36" customWidth="1"/>
    <col min="43" max="43" width="3.85546875" style="1" customWidth="1"/>
    <col min="44" max="44" width="4.28515625" style="1" customWidth="1"/>
    <col min="45" max="45" width="16" style="1" customWidth="1"/>
    <col min="46" max="46" width="21.5703125" style="54" customWidth="1"/>
    <col min="47" max="52" width="4.7109375" style="36" customWidth="1"/>
    <col min="53" max="57" width="12.7109375" style="36" customWidth="1"/>
    <col min="58" max="65" width="4.7109375" style="36" customWidth="1"/>
    <col min="66" max="68" width="6.7109375" style="36" customWidth="1"/>
    <col min="69" max="77" width="12.7109375" style="36" customWidth="1"/>
    <col min="78" max="78" width="12.7109375" style="43" customWidth="1"/>
    <col min="79" max="79" width="6.7109375" style="36" customWidth="1"/>
    <col min="80" max="80" width="18.28515625" style="36" customWidth="1"/>
    <col min="81" max="81" width="24.7109375" style="43" customWidth="1"/>
    <col min="82" max="83" width="24.7109375" style="36" customWidth="1"/>
    <col min="84" max="84" width="11" style="36" customWidth="1"/>
    <col min="85" max="86" width="24.7109375" style="36" customWidth="1"/>
    <col min="87" max="87" width="12.7109375" customWidth="1"/>
  </cols>
  <sheetData>
    <row r="1" spans="1:87">
      <c r="A1" t="str">
        <f>INDEX($P$2:$P$11,$O$1)</f>
        <v>C:\Games\PSX\saves\quicksave_SCUS_942.21_1.psv</v>
      </c>
      <c r="B1" s="36">
        <f t="shared" ref="B1:B32" si="0">IF(LEN(C1),IF(AK1,AN1+HEX2DEC(RIGHT(INDEX($AT:$AT,AL1),6)),0),0)</f>
        <v>1379024</v>
      </c>
      <c r="C1" s="36" t="str">
        <f>IFERROR(IF(INDEX($R$1:$AD$24,F1,Code!$L$1),E1,""),"")</f>
        <v>$D$3:$D$38</v>
      </c>
      <c r="D1" s="1" t="str">
        <f>""</f>
        <v/>
      </c>
      <c r="E1" t="str">
        <f t="shared" ref="E1:E64" si="1">IF(AK1,ADDRESS(AL1,4)&amp;":"&amp;ADDRESS(AL2-1,4),"")</f>
        <v>$D$3:$D$38</v>
      </c>
      <c r="F1" s="1">
        <f>IFERROR(VLOOKUP(INDEX(Code!$A:$A,'Compile Sheet'!AL1),'Compile Sheet'!$AF$1:$AG$24,2,FALSE),0)</f>
        <v>1</v>
      </c>
      <c r="H1" s="1">
        <v>0</v>
      </c>
      <c r="I1" s="1">
        <v>0</v>
      </c>
      <c r="J1" s="1">
        <v>3</v>
      </c>
      <c r="O1" s="10">
        <v>1</v>
      </c>
      <c r="R1">
        <v>1</v>
      </c>
      <c r="S1">
        <v>0</v>
      </c>
      <c r="U1">
        <v>1</v>
      </c>
      <c r="AF1" s="37" t="s">
        <v>146</v>
      </c>
      <c r="AG1" s="38">
        <f>ROW()</f>
        <v>1</v>
      </c>
      <c r="AH1" s="39" t="s">
        <v>147</v>
      </c>
      <c r="AI1" s="40">
        <v>67000</v>
      </c>
      <c r="AK1" s="1">
        <f t="shared" ref="AK1:AK64" si="2">IF(ROW()&lt;=$M$5,ROW(),0)</f>
        <v>1</v>
      </c>
      <c r="AL1" s="1">
        <f>IF(AK1,VLOOKUP(AK1,$AP$1:$AT$128,3,FALSE),IF(#REF!=$M$5,VLOOKUP(1,$AQ$1:$AT$128,2,FALSE),""))</f>
        <v>3</v>
      </c>
      <c r="AM1" s="1">
        <f>AL2-AL1</f>
        <v>36</v>
      </c>
      <c r="AN1" s="1">
        <f t="shared" ref="AN1:AN32" si="3">IF(HEX2DEC(RIGHT(INDEX($AT:$AT,AL1),6))&lt;HEX2DEC("30000"),HEX2DEC("300"),HEX2DEC("2B0"))</f>
        <v>688</v>
      </c>
      <c r="AT1" s="41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>
        <v>1</v>
      </c>
      <c r="BL1" s="36">
        <v>2</v>
      </c>
      <c r="BM1" s="36">
        <v>3</v>
      </c>
      <c r="CB1" s="43"/>
      <c r="CI1" t="s">
        <v>148</v>
      </c>
    </row>
    <row r="2" spans="1:87">
      <c r="B2" s="36">
        <f t="shared" si="0"/>
        <v>1848244</v>
      </c>
      <c r="C2" s="36" t="str">
        <f>IFERROR(IF(INDEX($R$1:$AD$24,F2,Code!$L$1),E2,""),"")</f>
        <v>$D$39:$D$44</v>
      </c>
      <c r="D2" s="1" t="str">
        <f t="shared" ref="D2:D65" si="4">CF2</f>
        <v/>
      </c>
      <c r="E2" t="str">
        <f t="shared" si="1"/>
        <v>$D$39:$D$44</v>
      </c>
      <c r="F2" s="1">
        <f>IFERROR(VLOOKUP(INDEX(Code!$A:$A,'Compile Sheet'!AL2),'Compile Sheet'!$AF$1:$AG$24,2,FALSE),0)</f>
        <v>5</v>
      </c>
      <c r="H2" s="10" t="s">
        <v>149</v>
      </c>
      <c r="I2" s="1" t="e">
        <f>Code!#REF!</f>
        <v>#REF!</v>
      </c>
      <c r="L2" s="11" t="s">
        <v>150</v>
      </c>
      <c r="M2" s="1" t="s">
        <v>151</v>
      </c>
      <c r="O2" t="s">
        <v>152</v>
      </c>
      <c r="P2" t="s">
        <v>153</v>
      </c>
      <c r="R2">
        <v>0</v>
      </c>
      <c r="S2">
        <v>1</v>
      </c>
      <c r="U2">
        <v>0</v>
      </c>
      <c r="AF2" s="44" t="s">
        <v>154</v>
      </c>
      <c r="AG2" s="45">
        <f>ROW()</f>
        <v>2</v>
      </c>
      <c r="AH2" s="46" t="s">
        <v>155</v>
      </c>
      <c r="AI2" s="47" t="s">
        <v>156</v>
      </c>
      <c r="AK2" s="1">
        <f t="shared" si="2"/>
        <v>2</v>
      </c>
      <c r="AL2" s="1">
        <f t="shared" ref="AL2:AL33" si="5">IF(AK2,VLOOKUP(AK2,$AP$1:$AT$128,3,FALSE),IF(AK1=$M$5,VLOOKUP(1,$AQ$1:$AT$128,2,FALSE),""))</f>
        <v>39</v>
      </c>
      <c r="AM2" s="1">
        <f>AL3-AL2</f>
        <v>6</v>
      </c>
      <c r="AN2" s="1">
        <f t="shared" si="3"/>
        <v>688</v>
      </c>
      <c r="AP2" s="36">
        <f>IF(LEFT(AT2,4)=".org",MAX(AP$1:AP1)+1,0)</f>
        <v>0</v>
      </c>
      <c r="AQ2" s="1" t="str">
        <f>IF(AT1="","",MAX(AQ3:AQ$128)+1)</f>
        <v/>
      </c>
      <c r="AR2" s="1" t="str">
        <f t="shared" ref="AR2:AR65" si="6">IF(OR(AP2,AQ2=1),ROW(),"")</f>
        <v/>
      </c>
      <c r="AS2" s="1" t="str">
        <f>IFERROR(IF(LEFT(AT1,4)=".org","0x"&amp;RIGHT("00000000"&amp;MID(AT1,SEARCH("0x",AT1)+2,99),8),NA()),"0x80"&amp;DEC2HEX(HEX2DEC(RIGHT(AS1,6))+4,6))</f>
        <v>0x80000004</v>
      </c>
      <c r="AT2" s="41" t="str">
        <f>INDEX(Code!$1:$1048576,ROW(),$M$3)&amp;""</f>
        <v/>
      </c>
      <c r="AU2" s="36">
        <v>1</v>
      </c>
      <c r="AV2" s="36" t="str">
        <f t="shared" ref="AV2:AV65" si="7">IFERROR(IF(AND(NOT($AP2),AZ2),SEARCH(" ",$AT2),""),$AZ2+1)</f>
        <v/>
      </c>
      <c r="AW2" s="36">
        <f t="shared" ref="AW2:AW65" si="8">IFERROR(IF(AV2,SEARCH(",",$AT2,AV2+1),$AZ2+1),$AZ2+1)</f>
        <v>1</v>
      </c>
      <c r="AX2" s="36">
        <f t="shared" ref="AX2:AX65" si="9">IFERROR(IF(AW2,SEARCH(",",$AT2,AW2+1),MIN(AY2:AZ2)+1),MIN(AY2:AZ2)+1)</f>
        <v>1</v>
      </c>
      <c r="AY2" s="36">
        <f t="shared" ref="AY2:AY65" si="10">IFERROR(SEARCH("(",$AT2),$AZ2+1)</f>
        <v>1</v>
      </c>
      <c r="AZ2" s="36">
        <f>LEN(AT2)</f>
        <v>0</v>
      </c>
      <c r="BA2" s="42" t="e">
        <f>SUBSTITUTE(SUBSTITUTE(SUBSTITUTE(SUBSTITUTE(IF(AU2&gt;=AV2,"",MID($AT2,AU2,AV2-AU2)),",","")," ",""),"(",""),")","")</f>
        <v>#VALUE!</v>
      </c>
      <c r="BB2" s="42" t="str">
        <f t="shared" ref="BB2:BE64" si="11">SUBSTITUTE(SUBSTITUTE(SUBSTITUTE(SUBSTITUTE(IF(AV2&gt;=AW2,"",MID($AT2,AV2,AW2-AV2)),",","")," ",""),"(",""),")","")</f>
        <v/>
      </c>
      <c r="BC2" s="42" t="str">
        <f t="shared" si="11"/>
        <v/>
      </c>
      <c r="BD2" s="42" t="str">
        <f t="shared" si="11"/>
        <v/>
      </c>
      <c r="BE2" s="42" t="str">
        <f t="shared" si="11"/>
        <v/>
      </c>
      <c r="BF2" s="42">
        <f t="shared" ref="BF2:BF65" si="12">IF(AND(LEN(BB2),BK$1&lt;&gt;$BI2),BK$1,0)</f>
        <v>0</v>
      </c>
      <c r="BG2" s="42">
        <f>IF(AND(LEN(BC2),BL$1&lt;&gt;$BI2),BL$1,0)</f>
        <v>0</v>
      </c>
      <c r="BH2" s="42">
        <f t="shared" ref="BH2:BH65" si="13">IF(AND(LEN(BD2),BM$1&lt;&gt;$BI2),BM$1,0)</f>
        <v>0</v>
      </c>
      <c r="BI2" s="42">
        <f>IFERROR(IFERROR(IFERROR(IFERROR(IF(SEARCH("0x",BB2),1),IF(SEARCH("0x",BC2),2)),IF(SEARCH("0x",BD2),3)),IF(SEARCH("0x",BE2),4)),0)</f>
        <v>0</v>
      </c>
      <c r="BJ2" s="42">
        <f>IF(BI2,IF(LEN(BE2),4,0),0)</f>
        <v>0</v>
      </c>
      <c r="BK2" s="42"/>
      <c r="BN2" s="36" t="str">
        <f>IF(BF2,DEC2BIN(MID(BB2,2,9),5),"")</f>
        <v/>
      </c>
      <c r="BO2" s="36" t="str">
        <f>IF(BG2,DEC2BIN(MID(BC2,2,9),5),"")</f>
        <v/>
      </c>
      <c r="BP2" s="36" t="str">
        <f>IF(BH2,DEC2BIN(MID(BD2,2,9),5),"")</f>
        <v/>
      </c>
      <c r="BQ2" s="36" t="str">
        <f t="shared" ref="BQ2:BQ33" si="14">IF(BI2,INDEX($BB:$BE,ROW(),BI2),"")</f>
        <v/>
      </c>
      <c r="BR2" s="36" t="str">
        <f t="shared" ref="BR2:BR65" si="15">IFERROR(RIGHT(DEC2HEX(0-HEX2DEC(RIGHT(BQ2,LEN(BQ2)-SEARCH("x",BQ2))),8),8),"")</f>
        <v/>
      </c>
      <c r="BS2" s="36" t="str">
        <f t="shared" ref="BS2:BS65" si="16">IF(BQ2="","",IF(LEFT(BQ2,1)="-",BR2,RIGHT("00000000"&amp;IFERROR(RIGHT(BQ2,LEN(BQ2)-SEARCH("x",BQ2)),""),8)))</f>
        <v/>
      </c>
      <c r="BT2" s="36" t="str">
        <f>RIGHT("00000"&amp;BS2,5)</f>
        <v>00000</v>
      </c>
      <c r="BU2" s="36" t="str">
        <f t="shared" ref="BU2:BU65" si="17">RIGHT("0000"&amp;DEC2HEX((HEX2DEC(RIGHT(BS2,6))-HEX2DEC(RIGHT(AS2,6)))/4-1),4)</f>
        <v>FFFE</v>
      </c>
      <c r="BV2" s="36" t="str">
        <f>DEC2HEX(HEX2DEC(RIGHT(BS2,7))/4,7)</f>
        <v>0000000</v>
      </c>
      <c r="BW2" s="36" t="str">
        <f t="shared" ref="BW2:BW65" si="18">IF(BQ2="","",HEX2BIN(MID(BU2,1,2),8)&amp;HEX2BIN(MID(BU2,3,2),8))</f>
        <v/>
      </c>
      <c r="BX2" s="36" t="str">
        <f t="shared" ref="BX2:BX65" si="19">IF(BS2&lt;&gt;"",HEX2BIN(MID(BV2,1,1),2)&amp;HEX2BIN(MID(BV2,2,2),8)&amp;HEX2BIN(MID(BV2,4,2),8)&amp;HEX2BIN(MID(BV2,6,2),8),"")</f>
        <v/>
      </c>
      <c r="BY2" s="36" t="str">
        <f>IF(BQ2="","",RIGHT(HEX2BIN(RIGHT(BS2,2),8),5))</f>
        <v/>
      </c>
      <c r="BZ2" s="43" t="str">
        <f t="shared" ref="BZ2:BZ11" si="20">IF(BS2&lt;&gt;"",HEX2BIN(MID(BS2,5,2),8)&amp;HEX2BIN(MID(BS2,7,2),8),"")</f>
        <v/>
      </c>
      <c r="CA2" s="36" t="str">
        <f t="shared" ref="CA2:CA65" si="21">IF(BJ2,DEC2BIN(MID(BE2,2,9),5),"")</f>
        <v/>
      </c>
      <c r="CB2" s="43" t="str">
        <f t="shared" ref="CB2:CB65" si="22">IF(BT2&lt;&gt;"",HEX2BIN(MID(BT2,1,1),4)&amp;HEX2BIN(MID(BT2,2,2),8)&amp;HEX2BIN(MID(BT2,4,2),8),"")</f>
        <v>00000000000000000000</v>
      </c>
      <c r="CC2" s="43" t="str">
        <f>IFERROR(VLOOKUP(BA2,[1]Opcodes!$A$1:$B$88,2, FALSE),"")</f>
        <v/>
      </c>
      <c r="CD2" s="36" t="str">
        <f>SUBSTITUTE(SUBSTITUTE(SUBSTITUTE(SUBSTITUTE(SUBSTITUTE(SUBSTITUTE(SUBSTITUTE(SUBSTITUTE(SUBSTITUTE(SUBSTITUTE(CC2,[1]Opcodes!$I$3,BN2),[1]Opcodes!$I$4,'Compile Sheet'!BO2),[1]Opcodes!$I$5,BP2),[1]Opcodes!$I$6,CA2),[1]Opcodes!$I$8,BW2),[1]Opcodes!$I$9,BX2),[1]Opcodes!$I$10,BY2),[1]Opcodes!$I$11,BZ2),[1]Opcodes!$I$15,"00000"),[1]Opcodes!$I$13,CB2)</f>
        <v/>
      </c>
      <c r="CE2" s="36" t="str">
        <f t="shared" ref="CE2:CE65" si="23">IF(AND(CD2="",LEN(AT2)),IF(LEN(SUBSTITUTE(SUBSTITUTE(SUBSTITUTE(SUBSTITUTE(SUBSTITUTE(SUBSTITUTE(SUBSTITUTE(SUBSTITUTE(SUBSTITUTE(SUBSTITUTE(SUBSTITUTE(SUBSTITUTE(SUBSTITUTE(SUBSTITUTE(SUBSTITUTE(SUBSTITUTE(SUBSTITUTE(UPPER(AT2),0,""),1,""),2,""),3,""),4,""),5,""),6,""),7,""),8,""),9,""),"A",""),"B",""),"C",""),"D",""),"E",""),"F","")," ",""))=0,AT2,""),"")</f>
        <v/>
      </c>
      <c r="CF2" s="36" t="str">
        <f t="shared" ref="CF2:CF65" si="24">IF(CD2&lt;&gt;"",BIN2HEX(MID(CD2,25,8),2)&amp;BIN2HEX(MID(CD2,17,8),2)&amp;BIN2HEX(MID(CD2,9,8),2)&amp;BIN2HEX(MID(CD2,1,8),2),IF(CE2&lt;&gt;"",CE2,""))</f>
        <v/>
      </c>
      <c r="CG2" s="36" t="str">
        <f t="shared" ref="CG2:CG14" si="25">IFERROR(IF(CE2&lt;&gt;"","hex",IF(AND(LEN(CD2)&lt;32,LEN(CD2)),NA(),IF(AND(LEN(CC2)=0,LEN(AT2),AP2=0),"Unk."," "))),"Inv.")</f>
        <v xml:space="preserve"> </v>
      </c>
      <c r="CI2" t="s">
        <v>148</v>
      </c>
    </row>
    <row r="3" spans="1:87">
      <c r="B3" s="36">
        <f t="shared" si="0"/>
        <v>1850012</v>
      </c>
      <c r="C3" s="36" t="str">
        <f>IFERROR(IF(INDEX($R$1:$AD$24,F3,Code!$L$1),E3,""),"")</f>
        <v>$D$45:$D$47</v>
      </c>
      <c r="D3" s="1" t="str">
        <f t="shared" si="4"/>
        <v/>
      </c>
      <c r="E3" t="str">
        <f t="shared" si="1"/>
        <v>$D$45:$D$47</v>
      </c>
      <c r="F3" s="1">
        <f>IFERROR(VLOOKUP(INDEX(Code!$A:$A,'Compile Sheet'!AL3),'Compile Sheet'!$AF$1:$AG$24,2,FALSE),0)</f>
        <v>5</v>
      </c>
      <c r="H3" s="10" t="s">
        <v>157</v>
      </c>
      <c r="L3" s="11" t="s">
        <v>158</v>
      </c>
      <c r="M3" s="1">
        <v>2</v>
      </c>
      <c r="O3" t="s">
        <v>159</v>
      </c>
      <c r="P3" t="s">
        <v>160</v>
      </c>
      <c r="R3">
        <v>0</v>
      </c>
      <c r="S3">
        <v>1</v>
      </c>
      <c r="U3">
        <v>0</v>
      </c>
      <c r="AF3" s="44" t="s">
        <v>161</v>
      </c>
      <c r="AG3" s="45">
        <f>ROW()</f>
        <v>3</v>
      </c>
      <c r="AH3" s="46" t="s">
        <v>162</v>
      </c>
      <c r="AI3" s="40">
        <v>67000</v>
      </c>
      <c r="AK3" s="1">
        <f t="shared" si="2"/>
        <v>3</v>
      </c>
      <c r="AL3" s="1">
        <f t="shared" si="5"/>
        <v>45</v>
      </c>
      <c r="AM3" s="1">
        <f t="shared" ref="AM3:AM66" si="26">AL4-AL3</f>
        <v>3</v>
      </c>
      <c r="AN3" s="1">
        <f t="shared" si="3"/>
        <v>688</v>
      </c>
      <c r="AP3" s="36">
        <f>IF(LEFT(AT3,4)=".org",MAX(AP$1:AP2)+1,0)</f>
        <v>1</v>
      </c>
      <c r="AQ3" s="1" t="str">
        <f>IF(AT2="","",MAX(AQ4:AQ$128)+1)</f>
        <v/>
      </c>
      <c r="AR3" s="1">
        <f t="shared" si="6"/>
        <v>3</v>
      </c>
      <c r="AS3" s="1" t="str">
        <f>IFERROR(IF(LEFT(AT2,4)=".org","0x"&amp;RIGHT("00000000"&amp;MID(AT2,SEARCH("0x",AT2)+2,99),8),NA()),"0x80"&amp;DEC2HEX(HEX2DEC(RIGHT(AS2,6))+4,6))</f>
        <v>0x80000008</v>
      </c>
      <c r="AT3" s="41" t="str">
        <f>INDEX(Code!$1:$1048576,ROW(),$M$3)&amp;""</f>
        <v>.org 0x80150820</v>
      </c>
      <c r="AU3" s="36">
        <v>1</v>
      </c>
      <c r="AV3" s="36" t="str">
        <f t="shared" si="7"/>
        <v/>
      </c>
      <c r="AW3" s="36">
        <f t="shared" si="8"/>
        <v>16</v>
      </c>
      <c r="AX3" s="36">
        <f t="shared" si="9"/>
        <v>16</v>
      </c>
      <c r="AY3" s="36">
        <f t="shared" si="10"/>
        <v>16</v>
      </c>
      <c r="AZ3" s="36">
        <f t="shared" ref="AZ3:AZ66" si="27">LEN(AT3)</f>
        <v>15</v>
      </c>
      <c r="BA3" s="42" t="e">
        <f>SUBSTITUTE(SUBSTITUTE(SUBSTITUTE(SUBSTITUTE(IF(AU3&gt;=AV3,"",MID($AT3,AU3,AV3-AU3)),",","")," ",""),"(",""),")","")</f>
        <v>#VALUE!</v>
      </c>
      <c r="BB3" s="42" t="str">
        <f t="shared" si="11"/>
        <v/>
      </c>
      <c r="BC3" s="42" t="str">
        <f t="shared" si="11"/>
        <v/>
      </c>
      <c r="BD3" s="42" t="str">
        <f t="shared" si="11"/>
        <v/>
      </c>
      <c r="BE3" s="42" t="str">
        <f t="shared" si="11"/>
        <v/>
      </c>
      <c r="BF3" s="42">
        <f>IF(AND(LEN(BB3),BK$1&lt;&gt;$BI3),BK$1,0)</f>
        <v>0</v>
      </c>
      <c r="BG3" s="42">
        <f t="shared" ref="BG3:BH66" si="28">IF(AND(LEN(BC3),BL$1&lt;&gt;$BI3),BL$1,0)</f>
        <v>0</v>
      </c>
      <c r="BH3" s="42">
        <f t="shared" si="13"/>
        <v>0</v>
      </c>
      <c r="BI3" s="42">
        <f t="shared" ref="BI3:BI14" si="29">IFERROR(IFERROR(IFERROR(IFERROR(IF(SEARCH("0x",BB3),1),IF(SEARCH("0x",BC3),2)),IF(SEARCH("0x",BD3),3)),IF(SEARCH("0x",BE3),4)),0)</f>
        <v>0</v>
      </c>
      <c r="BJ3" s="42">
        <f t="shared" ref="BJ3:BJ66" si="30">IF(BI3,IF(LEN(BE3),4,0),0)</f>
        <v>0</v>
      </c>
      <c r="BK3" s="42"/>
      <c r="BN3" s="36" t="str">
        <f>IF(BF3,DEC2BIN(MID(BB3,2,9),5),"")</f>
        <v/>
      </c>
      <c r="BO3" s="36" t="str">
        <f t="shared" ref="BO3:BP18" si="31">IF(BG3,DEC2BIN(MID(BC3,2,9),5),"")</f>
        <v/>
      </c>
      <c r="BP3" s="36" t="str">
        <f t="shared" si="31"/>
        <v/>
      </c>
      <c r="BQ3" s="36" t="str">
        <f t="shared" si="14"/>
        <v/>
      </c>
      <c r="BR3" s="36" t="str">
        <f t="shared" si="15"/>
        <v/>
      </c>
      <c r="BS3" s="36" t="str">
        <f t="shared" si="16"/>
        <v/>
      </c>
      <c r="BT3" s="36" t="str">
        <f>RIGHT("00000"&amp;BS3,5)</f>
        <v>00000</v>
      </c>
      <c r="BU3" s="36" t="str">
        <f t="shared" si="17"/>
        <v>FFFD</v>
      </c>
      <c r="BV3" s="36" t="str">
        <f>DEC2HEX(HEX2DEC(RIGHT(BS3,7))/4,7)</f>
        <v>0000000</v>
      </c>
      <c r="BW3" s="36" t="str">
        <f t="shared" si="18"/>
        <v/>
      </c>
      <c r="BX3" s="36" t="str">
        <f t="shared" si="19"/>
        <v/>
      </c>
      <c r="BY3" s="36" t="str">
        <f t="shared" ref="BY3:BY66" si="32">IF(BQ3="","",RIGHT(HEX2BIN(RIGHT(BS3,2),8),5))</f>
        <v/>
      </c>
      <c r="BZ3" s="43" t="str">
        <f t="shared" si="20"/>
        <v/>
      </c>
      <c r="CA3" s="36" t="str">
        <f t="shared" si="21"/>
        <v/>
      </c>
      <c r="CB3" s="43" t="str">
        <f t="shared" si="22"/>
        <v>00000000000000000000</v>
      </c>
      <c r="CC3" s="43" t="str">
        <f>IFERROR(VLOOKUP(BA3,[1]Opcodes!$A$1:$B$88,2, FALSE),"")</f>
        <v/>
      </c>
      <c r="CD3" s="36" t="str">
        <f>SUBSTITUTE(SUBSTITUTE(SUBSTITUTE(SUBSTITUTE(SUBSTITUTE(SUBSTITUTE(SUBSTITUTE(SUBSTITUTE(SUBSTITUTE(SUBSTITUTE(CC3,[1]Opcodes!$I$3,BN3),[1]Opcodes!$I$4,'Compile Sheet'!BO3),[1]Opcodes!$I$5,BP3),[1]Opcodes!$I$6,CA3),[1]Opcodes!$I$8,BW3),[1]Opcodes!$I$9,BX3),[1]Opcodes!$I$10,BY3),[1]Opcodes!$I$11,BZ3),[1]Opcodes!$I$15,"00000"),[1]Opcodes!$I$13,CB3)</f>
        <v/>
      </c>
      <c r="CE3" s="36" t="str">
        <f t="shared" si="23"/>
        <v/>
      </c>
      <c r="CF3" s="36" t="str">
        <f>IF(CD3&lt;&gt;"",BIN2HEX(MID(CD3,25,8),2)&amp;BIN2HEX(MID(CD3,17,8),2)&amp;BIN2HEX(MID(CD3,9,8),2)&amp;BIN2HEX(MID(CD3,1,8),2),IF(CE3&lt;&gt;"",CE3,""))</f>
        <v/>
      </c>
      <c r="CG3" s="36" t="str">
        <f t="shared" si="25"/>
        <v xml:space="preserve"> </v>
      </c>
      <c r="CH3" s="36" t="s">
        <v>163</v>
      </c>
      <c r="CI3" t="s">
        <v>148</v>
      </c>
    </row>
    <row r="4" spans="1:87">
      <c r="B4" s="36">
        <f t="shared" si="0"/>
        <v>1871484</v>
      </c>
      <c r="C4" s="36" t="str">
        <f>IFERROR(IF(INDEX($R$1:$AD$24,F4,Code!$L$1),E4,""),"")</f>
        <v>$D$48:$D$50</v>
      </c>
      <c r="D4" s="1" t="str">
        <f t="shared" si="4"/>
        <v>FCFFA5AF</v>
      </c>
      <c r="E4" t="str">
        <f t="shared" si="1"/>
        <v>$D$48:$D$50</v>
      </c>
      <c r="F4" s="1">
        <f>IFERROR(VLOOKUP(INDEX(Code!$A:$A,'Compile Sheet'!AL4),'Compile Sheet'!$AF$1:$AG$24,2,FALSE),0)</f>
        <v>5</v>
      </c>
      <c r="H4" s="10" t="s">
        <v>164</v>
      </c>
      <c r="I4" s="1" t="e">
        <f>Code!#REF!</f>
        <v>#REF!</v>
      </c>
      <c r="L4" s="11"/>
      <c r="M4" s="1"/>
      <c r="O4" t="s">
        <v>165</v>
      </c>
      <c r="P4" t="s">
        <v>166</v>
      </c>
      <c r="R4">
        <v>1</v>
      </c>
      <c r="S4">
        <v>1</v>
      </c>
      <c r="U4">
        <v>1</v>
      </c>
      <c r="AF4" s="44" t="s">
        <v>167</v>
      </c>
      <c r="AG4" s="45">
        <f>ROW()</f>
        <v>4</v>
      </c>
      <c r="AH4" s="46" t="s">
        <v>168</v>
      </c>
      <c r="AI4" s="47" t="s">
        <v>169</v>
      </c>
      <c r="AK4" s="1">
        <f t="shared" si="2"/>
        <v>4</v>
      </c>
      <c r="AL4" s="1">
        <f t="shared" si="5"/>
        <v>48</v>
      </c>
      <c r="AM4" s="1">
        <f t="shared" si="26"/>
        <v>3</v>
      </c>
      <c r="AN4" s="1">
        <f t="shared" si="3"/>
        <v>688</v>
      </c>
      <c r="AP4" s="36">
        <f>IF(LEFT(AT4,4)=".org",MAX(AP$1:AP3)+1,0)</f>
        <v>0</v>
      </c>
      <c r="AQ4" s="1">
        <f>IF(AT3="","",MAX(AQ5:AQ$128)+1)</f>
        <v>49</v>
      </c>
      <c r="AR4" s="1" t="str">
        <f t="shared" si="6"/>
        <v/>
      </c>
      <c r="AS4" s="1" t="str">
        <f>IFERROR(IF(LEFT(AT3,4)=".org","0x"&amp;RIGHT("00000000"&amp;MID(AT3,SEARCH("0x",AT3)+2,99),8),NA()),"0x80"&amp;DEC2HEX(HEX2DEC(RIGHT(AS3,6))+4,6))</f>
        <v>0x80150820</v>
      </c>
      <c r="AT4" s="41" t="str">
        <f>INDEX(Code!$1:$1048576,ROW(),$M$3)&amp;""</f>
        <v>sw r5, 0xFFFC(r29)</v>
      </c>
      <c r="AU4" s="36">
        <v>1</v>
      </c>
      <c r="AV4" s="36">
        <f t="shared" si="7"/>
        <v>3</v>
      </c>
      <c r="AW4" s="36">
        <f t="shared" si="8"/>
        <v>6</v>
      </c>
      <c r="AX4" s="36">
        <f t="shared" si="9"/>
        <v>15</v>
      </c>
      <c r="AY4" s="36">
        <f t="shared" si="10"/>
        <v>14</v>
      </c>
      <c r="AZ4" s="36">
        <f t="shared" si="27"/>
        <v>18</v>
      </c>
      <c r="BA4" s="42" t="str">
        <f t="shared" ref="BA4:BE67" si="33">SUBSTITUTE(SUBSTITUTE(SUBSTITUTE(SUBSTITUTE(IF(AU4&gt;=AV4,"",MID($AT4,AU4,AV4-AU4)),",","")," ",""),"(",""),")","")</f>
        <v>sw</v>
      </c>
      <c r="BB4" s="42" t="str">
        <f t="shared" si="11"/>
        <v>r5</v>
      </c>
      <c r="BC4" s="42" t="str">
        <f t="shared" si="11"/>
        <v>0xFFFC</v>
      </c>
      <c r="BD4" s="42" t="str">
        <f t="shared" si="11"/>
        <v/>
      </c>
      <c r="BE4" s="42" t="str">
        <f t="shared" si="11"/>
        <v>r29</v>
      </c>
      <c r="BF4" s="42">
        <f t="shared" si="12"/>
        <v>1</v>
      </c>
      <c r="BG4" s="42">
        <f t="shared" si="28"/>
        <v>0</v>
      </c>
      <c r="BH4" s="42">
        <f t="shared" si="13"/>
        <v>0</v>
      </c>
      <c r="BI4" s="42">
        <f t="shared" si="29"/>
        <v>2</v>
      </c>
      <c r="BJ4" s="42">
        <f t="shared" si="30"/>
        <v>4</v>
      </c>
      <c r="BK4" s="42"/>
      <c r="BN4" s="36" t="str">
        <f t="shared" ref="BN4:BN11" si="34">IF(BF4,DEC2BIN(MID(BB4,2,9),5),"")</f>
        <v>00101</v>
      </c>
      <c r="BO4" s="36" t="str">
        <f t="shared" si="31"/>
        <v/>
      </c>
      <c r="BP4" s="36" t="str">
        <f t="shared" si="31"/>
        <v/>
      </c>
      <c r="BQ4" s="36" t="str">
        <f t="shared" si="14"/>
        <v>0xFFFC</v>
      </c>
      <c r="BR4" s="36" t="str">
        <f t="shared" si="15"/>
        <v>FFFF0004</v>
      </c>
      <c r="BS4" s="36" t="str">
        <f t="shared" si="16"/>
        <v>0000FFFC</v>
      </c>
      <c r="BT4" s="36" t="str">
        <f t="shared" ref="BT4:BT67" si="35">RIGHT("00000"&amp;BS4,5)</f>
        <v>0FFFC</v>
      </c>
      <c r="BU4" s="36" t="str">
        <f t="shared" si="17"/>
        <v>FDF6</v>
      </c>
      <c r="BV4" s="36" t="str">
        <f t="shared" ref="BV4:BV67" si="36">DEC2HEX(HEX2DEC(RIGHT(BS4,7))/4,7)</f>
        <v>0003FFF</v>
      </c>
      <c r="BW4" s="36" t="str">
        <f t="shared" si="18"/>
        <v>1111110111110110</v>
      </c>
      <c r="BX4" s="36" t="str">
        <f t="shared" si="19"/>
        <v>00000000000011111111111111</v>
      </c>
      <c r="BY4" s="36" t="str">
        <f t="shared" si="32"/>
        <v>11100</v>
      </c>
      <c r="BZ4" s="43" t="str">
        <f t="shared" si="20"/>
        <v>1111111111111100</v>
      </c>
      <c r="CA4" s="36" t="str">
        <f t="shared" si="21"/>
        <v>11101</v>
      </c>
      <c r="CB4" s="43" t="str">
        <f t="shared" si="22"/>
        <v>00001111111111111100</v>
      </c>
      <c r="CC4" s="43" t="str">
        <f>IFERROR(VLOOKUP(BA4,[1]Opcodes!$A$1:$B$88,2, FALSE),"")</f>
        <v>101011RQL</v>
      </c>
      <c r="CD4" s="36" t="str">
        <f>SUBSTITUTE(SUBSTITUTE(SUBSTITUTE(SUBSTITUTE(SUBSTITUTE(SUBSTITUTE(SUBSTITUTE(SUBSTITUTE(SUBSTITUTE(SUBSTITUTE(CC4,[1]Opcodes!$I$3,BN4),[1]Opcodes!$I$4,'Compile Sheet'!BO4),[1]Opcodes!$I$5,BP4),[1]Opcodes!$I$6,CA4),[1]Opcodes!$I$8,BW4),[1]Opcodes!$I$9,BX4),[1]Opcodes!$I$10,BY4),[1]Opcodes!$I$11,BZ4),[1]Opcodes!$I$15,"00000"),[1]Opcodes!$I$13,CB4)</f>
        <v>10101111101001011111111111111100</v>
      </c>
      <c r="CE4" s="36" t="str">
        <f t="shared" si="23"/>
        <v/>
      </c>
      <c r="CF4" s="36" t="str">
        <f>IF(CD4&lt;&gt;"",BIN2HEX(MID(CD4,25,8),2)&amp;BIN2HEX(MID(CD4,17,8),2)&amp;BIN2HEX(MID(CD4,9,8),2)&amp;BIN2HEX(MID(CD4,1,8),2),IF(CE4&lt;&gt;"",CE4,""))</f>
        <v>FCFFA5AF</v>
      </c>
      <c r="CG4" s="36" t="str">
        <f t="shared" si="25"/>
        <v xml:space="preserve"> </v>
      </c>
      <c r="CI4" t="s">
        <v>148</v>
      </c>
    </row>
    <row r="5" spans="1:87">
      <c r="B5" s="36">
        <f t="shared" si="0"/>
        <v>373664</v>
      </c>
      <c r="C5" s="36" t="str">
        <f>IFERROR(IF(INDEX($R$1:$AD$24,F5,Code!$L$1),E5,""),"")</f>
        <v>$D$51:$D$55</v>
      </c>
      <c r="D5" s="1" t="str">
        <f t="shared" si="4"/>
        <v>F8FFA6AF</v>
      </c>
      <c r="E5" t="str">
        <f t="shared" si="1"/>
        <v>$D$51:$D$55</v>
      </c>
      <c r="F5" s="1">
        <f>IFERROR(VLOOKUP(INDEX(Code!$A:$A,'Compile Sheet'!AL5),'Compile Sheet'!$AF$1:$AG$24,2,FALSE),0)</f>
        <v>4</v>
      </c>
      <c r="H5" s="10" t="s">
        <v>170</v>
      </c>
      <c r="I5" s="1" t="e">
        <f>Code!#REF!</f>
        <v>#REF!</v>
      </c>
      <c r="L5" s="11" t="s">
        <v>171</v>
      </c>
      <c r="M5" s="1">
        <f>MAX($AP:$AP)</f>
        <v>5</v>
      </c>
      <c r="O5" t="s">
        <v>172</v>
      </c>
      <c r="P5" t="s">
        <v>173</v>
      </c>
      <c r="R5">
        <v>1</v>
      </c>
      <c r="S5">
        <v>0</v>
      </c>
      <c r="U5">
        <v>0</v>
      </c>
      <c r="AF5" s="44" t="s">
        <v>174</v>
      </c>
      <c r="AG5" s="45">
        <f>ROW()</f>
        <v>5</v>
      </c>
      <c r="AH5" s="46" t="s">
        <v>175</v>
      </c>
      <c r="AI5" s="47" t="s">
        <v>176</v>
      </c>
      <c r="AK5" s="1">
        <f t="shared" si="2"/>
        <v>5</v>
      </c>
      <c r="AL5" s="1">
        <f t="shared" si="5"/>
        <v>51</v>
      </c>
      <c r="AM5" s="1">
        <f t="shared" si="26"/>
        <v>5</v>
      </c>
      <c r="AN5" s="1">
        <f t="shared" si="3"/>
        <v>688</v>
      </c>
      <c r="AP5" s="36">
        <f>IF(LEFT(AT5,4)=".org",MAX(AP$1:AP4)+1,0)</f>
        <v>0</v>
      </c>
      <c r="AQ5" s="1">
        <f>IF(AT4="","",MAX(AQ6:AQ$128)+1)</f>
        <v>48</v>
      </c>
      <c r="AR5" s="1" t="str">
        <f t="shared" si="6"/>
        <v/>
      </c>
      <c r="AS5" s="1" t="str">
        <f>IFERROR(IF(LEFT(AT4,4)=".org","0x"&amp;RIGHT("00000000"&amp;MID(AT4,SEARCH("0x",AT4)+2,99),8),NA()),"0x80"&amp;DEC2HEX(HEX2DEC(RIGHT(AS4,6))+4,6))</f>
        <v>0x80150824</v>
      </c>
      <c r="AT5" s="41" t="str">
        <f>INDEX(Code!$1:$1048576,ROW(),$M$3)&amp;""</f>
        <v>sw r6, 0xFFF8(r29)</v>
      </c>
      <c r="AU5" s="36">
        <v>1</v>
      </c>
      <c r="AV5" s="36">
        <f t="shared" si="7"/>
        <v>3</v>
      </c>
      <c r="AW5" s="36">
        <f t="shared" si="8"/>
        <v>6</v>
      </c>
      <c r="AX5" s="36">
        <f t="shared" si="9"/>
        <v>15</v>
      </c>
      <c r="AY5" s="36">
        <f t="shared" si="10"/>
        <v>14</v>
      </c>
      <c r="AZ5" s="36">
        <f t="shared" si="27"/>
        <v>18</v>
      </c>
      <c r="BA5" s="42" t="str">
        <f t="shared" si="33"/>
        <v>sw</v>
      </c>
      <c r="BB5" s="42" t="str">
        <f t="shared" si="11"/>
        <v>r6</v>
      </c>
      <c r="BC5" s="42" t="str">
        <f t="shared" si="11"/>
        <v>0xFFF8</v>
      </c>
      <c r="BD5" s="42" t="str">
        <f t="shared" si="11"/>
        <v/>
      </c>
      <c r="BE5" s="42" t="str">
        <f t="shared" si="11"/>
        <v>r29</v>
      </c>
      <c r="BF5" s="42">
        <f t="shared" si="12"/>
        <v>1</v>
      </c>
      <c r="BG5" s="42">
        <f t="shared" si="28"/>
        <v>0</v>
      </c>
      <c r="BH5" s="42">
        <f t="shared" si="13"/>
        <v>0</v>
      </c>
      <c r="BI5" s="42">
        <f t="shared" si="29"/>
        <v>2</v>
      </c>
      <c r="BJ5" s="42">
        <f t="shared" si="30"/>
        <v>4</v>
      </c>
      <c r="BK5" s="42"/>
      <c r="BN5" s="36" t="str">
        <f t="shared" si="34"/>
        <v>00110</v>
      </c>
      <c r="BO5" s="36" t="str">
        <f t="shared" si="31"/>
        <v/>
      </c>
      <c r="BP5" s="36" t="str">
        <f t="shared" si="31"/>
        <v/>
      </c>
      <c r="BQ5" s="36" t="str">
        <f t="shared" si="14"/>
        <v>0xFFF8</v>
      </c>
      <c r="BR5" s="36" t="str">
        <f t="shared" si="15"/>
        <v>FFFF0008</v>
      </c>
      <c r="BS5" s="36" t="str">
        <f t="shared" si="16"/>
        <v>0000FFF8</v>
      </c>
      <c r="BT5" s="36" t="str">
        <f>RIGHT("00000"&amp;BS5,5)</f>
        <v>0FFF8</v>
      </c>
      <c r="BU5" s="36" t="str">
        <f t="shared" si="17"/>
        <v>FDF4</v>
      </c>
      <c r="BV5" s="36" t="str">
        <f>DEC2HEX(HEX2DEC(RIGHT(BS5,7))/4,7)</f>
        <v>0003FFE</v>
      </c>
      <c r="BW5" s="36" t="str">
        <f t="shared" si="18"/>
        <v>1111110111110100</v>
      </c>
      <c r="BX5" s="36" t="str">
        <f>IF(BS5&lt;&gt;"",HEX2BIN(MID(BV5,1,1),2)&amp;HEX2BIN(MID(BV5,2,2),8)&amp;HEX2BIN(MID(BV5,4,2),8)&amp;HEX2BIN(MID(BV5,6,2),8),"")</f>
        <v>00000000000011111111111110</v>
      </c>
      <c r="BY5" s="36" t="str">
        <f t="shared" si="32"/>
        <v>11000</v>
      </c>
      <c r="BZ5" s="43" t="str">
        <f t="shared" si="20"/>
        <v>1111111111111000</v>
      </c>
      <c r="CA5" s="36" t="str">
        <f t="shared" si="21"/>
        <v>11101</v>
      </c>
      <c r="CB5" s="43" t="str">
        <f t="shared" si="22"/>
        <v>00001111111111111000</v>
      </c>
      <c r="CC5" s="43" t="str">
        <f>IFERROR(VLOOKUP(BA5,[1]Opcodes!$A$1:$B$88,2, FALSE),"")</f>
        <v>101011RQL</v>
      </c>
      <c r="CD5" s="36" t="str">
        <f>SUBSTITUTE(SUBSTITUTE(SUBSTITUTE(SUBSTITUTE(SUBSTITUTE(SUBSTITUTE(SUBSTITUTE(SUBSTITUTE(SUBSTITUTE(SUBSTITUTE(CC5,[1]Opcodes!$I$3,BN5),[1]Opcodes!$I$4,'Compile Sheet'!BO5),[1]Opcodes!$I$5,BP5),[1]Opcodes!$I$6,CA5),[1]Opcodes!$I$8,BW5),[1]Opcodes!$I$9,BX5),[1]Opcodes!$I$10,BY5),[1]Opcodes!$I$11,BZ5),[1]Opcodes!$I$15,"00000"),[1]Opcodes!$I$13,CB5)</f>
        <v>10101111101001101111111111111000</v>
      </c>
      <c r="CE5" s="36" t="str">
        <f t="shared" si="23"/>
        <v/>
      </c>
      <c r="CF5" s="36" t="str">
        <f t="shared" si="24"/>
        <v>F8FFA6AF</v>
      </c>
      <c r="CG5" s="36" t="str">
        <f t="shared" si="25"/>
        <v xml:space="preserve"> </v>
      </c>
      <c r="CI5" t="s">
        <v>148</v>
      </c>
    </row>
    <row r="6" spans="1:87">
      <c r="B6" s="36">
        <f t="shared" si="0"/>
        <v>0</v>
      </c>
      <c r="C6" s="36" t="str">
        <f>IFERROR(IF(INDEX($R$1:$AD$24,F6,Code!$L$1),E6,""),"")</f>
        <v/>
      </c>
      <c r="D6" s="1" t="str">
        <f t="shared" si="4"/>
        <v>F4FFA7AF</v>
      </c>
      <c r="E6" t="str">
        <f t="shared" si="1"/>
        <v/>
      </c>
      <c r="F6" s="1">
        <f>IFERROR(VLOOKUP(INDEX(Code!$A:$A,'Compile Sheet'!AL6),'Compile Sheet'!$AF$1:$AG$24,2,FALSE),0)</f>
        <v>0</v>
      </c>
      <c r="H6" s="10" t="s">
        <v>177</v>
      </c>
      <c r="I6" s="1" t="e">
        <f>Code!#REF!</f>
        <v>#REF!</v>
      </c>
      <c r="O6" t="s">
        <v>178</v>
      </c>
      <c r="P6" t="s">
        <v>179</v>
      </c>
      <c r="R6">
        <v>0</v>
      </c>
      <c r="S6">
        <v>0</v>
      </c>
      <c r="U6">
        <v>1</v>
      </c>
      <c r="AF6" s="44" t="s">
        <v>180</v>
      </c>
      <c r="AG6" s="45">
        <f>ROW()</f>
        <v>6</v>
      </c>
      <c r="AH6" s="46" t="s">
        <v>181</v>
      </c>
      <c r="AI6" s="47" t="s">
        <v>176</v>
      </c>
      <c r="AK6" s="1">
        <f t="shared" si="2"/>
        <v>0</v>
      </c>
      <c r="AL6" s="1">
        <f t="shared" si="5"/>
        <v>56</v>
      </c>
      <c r="AM6" s="1" t="e">
        <f t="shared" si="26"/>
        <v>#VALUE!</v>
      </c>
      <c r="AN6" s="1">
        <f t="shared" si="3"/>
        <v>768</v>
      </c>
      <c r="AP6" s="36">
        <f>IF(LEFT(AT6,4)=".org",MAX(AP$1:AP5)+1,0)</f>
        <v>0</v>
      </c>
      <c r="AQ6" s="1">
        <f>IF(AT5="","",MAX(AQ7:AQ$128)+1)</f>
        <v>47</v>
      </c>
      <c r="AR6" s="1" t="str">
        <f t="shared" si="6"/>
        <v/>
      </c>
      <c r="AS6" s="1" t="str">
        <f t="shared" ref="AS6:AS69" si="37">IFERROR(IF(LEFT(AT5,4)=".org","0x"&amp;RIGHT("00000000"&amp;MID(AT5,SEARCH("0x",AT5)+2,99),8),NA()),"0x80"&amp;DEC2HEX(HEX2DEC(RIGHT(AS5,6))+4,6))</f>
        <v>0x80150828</v>
      </c>
      <c r="AT6" s="41" t="str">
        <f>INDEX(Code!$1:$1048576,ROW(),$M$3)&amp;""</f>
        <v>sw r7, 0xFFF4(r29)</v>
      </c>
      <c r="AU6" s="36">
        <v>1</v>
      </c>
      <c r="AV6" s="36">
        <f t="shared" si="7"/>
        <v>3</v>
      </c>
      <c r="AW6" s="36">
        <f t="shared" si="8"/>
        <v>6</v>
      </c>
      <c r="AX6" s="36">
        <f t="shared" si="9"/>
        <v>15</v>
      </c>
      <c r="AY6" s="36">
        <f t="shared" si="10"/>
        <v>14</v>
      </c>
      <c r="AZ6" s="36">
        <f t="shared" si="27"/>
        <v>18</v>
      </c>
      <c r="BA6" s="42" t="str">
        <f t="shared" si="33"/>
        <v>sw</v>
      </c>
      <c r="BB6" s="42" t="str">
        <f t="shared" si="11"/>
        <v>r7</v>
      </c>
      <c r="BC6" s="42" t="str">
        <f t="shared" si="11"/>
        <v>0xFFF4</v>
      </c>
      <c r="BD6" s="42" t="str">
        <f t="shared" si="11"/>
        <v/>
      </c>
      <c r="BE6" s="42" t="str">
        <f t="shared" si="11"/>
        <v>r29</v>
      </c>
      <c r="BF6" s="42">
        <f t="shared" si="12"/>
        <v>1</v>
      </c>
      <c r="BG6" s="42">
        <f t="shared" si="28"/>
        <v>0</v>
      </c>
      <c r="BH6" s="42">
        <f t="shared" si="13"/>
        <v>0</v>
      </c>
      <c r="BI6" s="42">
        <f t="shared" si="29"/>
        <v>2</v>
      </c>
      <c r="BJ6" s="42">
        <f t="shared" si="30"/>
        <v>4</v>
      </c>
      <c r="BK6" s="42"/>
      <c r="BN6" s="36" t="str">
        <f t="shared" si="34"/>
        <v>00111</v>
      </c>
      <c r="BO6" s="36" t="str">
        <f t="shared" si="31"/>
        <v/>
      </c>
      <c r="BP6" s="36" t="str">
        <f t="shared" si="31"/>
        <v/>
      </c>
      <c r="BQ6" s="36" t="str">
        <f t="shared" si="14"/>
        <v>0xFFF4</v>
      </c>
      <c r="BR6" s="36" t="str">
        <f t="shared" si="15"/>
        <v>FFFF000C</v>
      </c>
      <c r="BS6" s="36" t="str">
        <f t="shared" si="16"/>
        <v>0000FFF4</v>
      </c>
      <c r="BT6" s="36" t="str">
        <f t="shared" si="35"/>
        <v>0FFF4</v>
      </c>
      <c r="BU6" s="36" t="str">
        <f t="shared" si="17"/>
        <v>FDF2</v>
      </c>
      <c r="BV6" s="36" t="str">
        <f t="shared" si="36"/>
        <v>0003FFD</v>
      </c>
      <c r="BW6" s="36" t="str">
        <f t="shared" si="18"/>
        <v>1111110111110010</v>
      </c>
      <c r="BX6" s="36" t="str">
        <f t="shared" si="19"/>
        <v>00000000000011111111111101</v>
      </c>
      <c r="BY6" s="36" t="str">
        <f t="shared" si="32"/>
        <v>10100</v>
      </c>
      <c r="BZ6" s="43" t="str">
        <f t="shared" si="20"/>
        <v>1111111111110100</v>
      </c>
      <c r="CA6" s="36" t="str">
        <f t="shared" si="21"/>
        <v>11101</v>
      </c>
      <c r="CB6" s="43" t="str">
        <f t="shared" si="22"/>
        <v>00001111111111110100</v>
      </c>
      <c r="CC6" s="43" t="str">
        <f>IFERROR(VLOOKUP(BA6,[1]Opcodes!$A$1:$B$88,2, FALSE),"")</f>
        <v>101011RQL</v>
      </c>
      <c r="CD6" s="36" t="str">
        <f>SUBSTITUTE(SUBSTITUTE(SUBSTITUTE(SUBSTITUTE(SUBSTITUTE(SUBSTITUTE(SUBSTITUTE(SUBSTITUTE(SUBSTITUTE(SUBSTITUTE(CC6,[1]Opcodes!$I$3,BN6),[1]Opcodes!$I$4,'Compile Sheet'!BO6),[1]Opcodes!$I$5,BP6),[1]Opcodes!$I$6,CA6),[1]Opcodes!$I$8,BW6),[1]Opcodes!$I$9,BX6),[1]Opcodes!$I$10,BY6),[1]Opcodes!$I$11,BZ6),[1]Opcodes!$I$15,"00000"),[1]Opcodes!$I$13,CB6)</f>
        <v>10101111101001111111111111110100</v>
      </c>
      <c r="CE6" s="36" t="str">
        <f t="shared" si="23"/>
        <v/>
      </c>
      <c r="CF6" s="36" t="str">
        <f t="shared" si="24"/>
        <v>F4FFA7AF</v>
      </c>
      <c r="CG6" s="36" t="str">
        <f t="shared" si="25"/>
        <v xml:space="preserve"> </v>
      </c>
      <c r="CI6" t="s">
        <v>148</v>
      </c>
    </row>
    <row r="7" spans="1:87">
      <c r="B7" s="36">
        <f t="shared" si="0"/>
        <v>0</v>
      </c>
      <c r="C7" s="36" t="str">
        <f>IFERROR(IF(INDEX($R$1:$AD$24,F7,Code!$L$1),E7,""),"")</f>
        <v/>
      </c>
      <c r="D7" s="1" t="str">
        <f t="shared" si="4"/>
        <v>F0FFA8AF</v>
      </c>
      <c r="E7" t="str">
        <f t="shared" si="1"/>
        <v/>
      </c>
      <c r="F7" s="1">
        <f>IFERROR(VLOOKUP(INDEX(Code!$A:$A,'Compile Sheet'!AL7),'Compile Sheet'!$AF$1:$AG$24,2,FALSE),0)</f>
        <v>0</v>
      </c>
      <c r="H7" s="10" t="s">
        <v>182</v>
      </c>
      <c r="I7" s="1" t="e">
        <f>Code!#REF!</f>
        <v>#REF!</v>
      </c>
      <c r="O7" t="s">
        <v>183</v>
      </c>
      <c r="P7" t="s">
        <v>184</v>
      </c>
      <c r="AF7" s="44"/>
      <c r="AG7" s="45">
        <f>ROW()</f>
        <v>7</v>
      </c>
      <c r="AH7" s="48"/>
      <c r="AI7" s="47"/>
      <c r="AK7" s="1">
        <f t="shared" si="2"/>
        <v>0</v>
      </c>
      <c r="AL7" s="1" t="str">
        <f t="shared" si="5"/>
        <v/>
      </c>
      <c r="AM7" s="1" t="e">
        <f t="shared" si="26"/>
        <v>#VALUE!</v>
      </c>
      <c r="AN7" s="1" t="e">
        <f t="shared" si="3"/>
        <v>#VALUE!</v>
      </c>
      <c r="AP7" s="36">
        <f>IF(LEFT(AT7,4)=".org",MAX(AP$1:AP6)+1,0)</f>
        <v>0</v>
      </c>
      <c r="AQ7" s="1">
        <f>IF(AT6="","",MAX(AQ8:AQ$128)+1)</f>
        <v>46</v>
      </c>
      <c r="AR7" s="1" t="str">
        <f t="shared" si="6"/>
        <v/>
      </c>
      <c r="AS7" s="1" t="str">
        <f t="shared" si="37"/>
        <v>0x8015082C</v>
      </c>
      <c r="AT7" s="41" t="str">
        <f>INDEX(Code!$1:$1048576,ROW(),$M$3)&amp;""</f>
        <v>sw r8, 0xFFF0(r29)</v>
      </c>
      <c r="AU7" s="36">
        <v>1</v>
      </c>
      <c r="AV7" s="36">
        <f t="shared" si="7"/>
        <v>3</v>
      </c>
      <c r="AW7" s="36">
        <f t="shared" si="8"/>
        <v>6</v>
      </c>
      <c r="AX7" s="36">
        <f t="shared" si="9"/>
        <v>15</v>
      </c>
      <c r="AY7" s="36">
        <f t="shared" si="10"/>
        <v>14</v>
      </c>
      <c r="AZ7" s="36">
        <f t="shared" si="27"/>
        <v>18</v>
      </c>
      <c r="BA7" s="42" t="str">
        <f t="shared" si="33"/>
        <v>sw</v>
      </c>
      <c r="BB7" s="42" t="str">
        <f t="shared" si="11"/>
        <v>r8</v>
      </c>
      <c r="BC7" s="42" t="str">
        <f t="shared" si="11"/>
        <v>0xFFF0</v>
      </c>
      <c r="BD7" s="42" t="str">
        <f t="shared" si="11"/>
        <v/>
      </c>
      <c r="BE7" s="42" t="str">
        <f t="shared" si="11"/>
        <v>r29</v>
      </c>
      <c r="BF7" s="42">
        <f t="shared" si="12"/>
        <v>1</v>
      </c>
      <c r="BG7" s="42">
        <f t="shared" si="28"/>
        <v>0</v>
      </c>
      <c r="BH7" s="42">
        <f t="shared" si="13"/>
        <v>0</v>
      </c>
      <c r="BI7" s="42">
        <f t="shared" si="29"/>
        <v>2</v>
      </c>
      <c r="BJ7" s="42">
        <f t="shared" si="30"/>
        <v>4</v>
      </c>
      <c r="BK7" s="42"/>
      <c r="BN7" s="36" t="str">
        <f t="shared" si="34"/>
        <v>01000</v>
      </c>
      <c r="BO7" s="36" t="str">
        <f t="shared" si="31"/>
        <v/>
      </c>
      <c r="BP7" s="36" t="str">
        <f t="shared" si="31"/>
        <v/>
      </c>
      <c r="BQ7" s="36" t="str">
        <f t="shared" si="14"/>
        <v>0xFFF0</v>
      </c>
      <c r="BR7" s="36" t="str">
        <f t="shared" si="15"/>
        <v>FFFF0010</v>
      </c>
      <c r="BS7" s="36" t="str">
        <f t="shared" si="16"/>
        <v>0000FFF0</v>
      </c>
      <c r="BT7" s="36" t="str">
        <f t="shared" si="35"/>
        <v>0FFF0</v>
      </c>
      <c r="BU7" s="36" t="str">
        <f t="shared" si="17"/>
        <v>FDF0</v>
      </c>
      <c r="BV7" s="36" t="str">
        <f>DEC2HEX(HEX2DEC(RIGHT(BS7,7))/4,7)</f>
        <v>0003FFC</v>
      </c>
      <c r="BW7" s="36" t="str">
        <f t="shared" si="18"/>
        <v>1111110111110000</v>
      </c>
      <c r="BX7" s="36" t="str">
        <f t="shared" si="19"/>
        <v>00000000000011111111111100</v>
      </c>
      <c r="BY7" s="36" t="str">
        <f t="shared" si="32"/>
        <v>10000</v>
      </c>
      <c r="BZ7" s="43" t="str">
        <f t="shared" si="20"/>
        <v>1111111111110000</v>
      </c>
      <c r="CA7" s="36" t="str">
        <f t="shared" si="21"/>
        <v>11101</v>
      </c>
      <c r="CB7" s="43" t="str">
        <f t="shared" si="22"/>
        <v>00001111111111110000</v>
      </c>
      <c r="CC7" s="43" t="str">
        <f>IFERROR(VLOOKUP(BA7,[1]Opcodes!$A$1:$B$88,2, FALSE),"")</f>
        <v>101011RQL</v>
      </c>
      <c r="CD7" s="36" t="str">
        <f>SUBSTITUTE(SUBSTITUTE(SUBSTITUTE(SUBSTITUTE(SUBSTITUTE(SUBSTITUTE(SUBSTITUTE(SUBSTITUTE(SUBSTITUTE(SUBSTITUTE(CC7,[1]Opcodes!$I$3,BN7),[1]Opcodes!$I$4,'Compile Sheet'!BO7),[1]Opcodes!$I$5,BP7),[1]Opcodes!$I$6,CA7),[1]Opcodes!$I$8,BW7),[1]Opcodes!$I$9,BX7),[1]Opcodes!$I$10,BY7),[1]Opcodes!$I$11,BZ7),[1]Opcodes!$I$15,"00000"),[1]Opcodes!$I$13,CB7)</f>
        <v>10101111101010001111111111110000</v>
      </c>
      <c r="CE7" s="36" t="str">
        <f t="shared" si="23"/>
        <v/>
      </c>
      <c r="CF7" s="36" t="str">
        <f t="shared" si="24"/>
        <v>F0FFA8AF</v>
      </c>
      <c r="CG7" s="36" t="str">
        <f t="shared" si="25"/>
        <v xml:space="preserve"> </v>
      </c>
      <c r="CI7" t="s">
        <v>148</v>
      </c>
    </row>
    <row r="8" spans="1:87">
      <c r="B8" s="36">
        <f t="shared" si="0"/>
        <v>0</v>
      </c>
      <c r="C8" s="36" t="str">
        <f>IFERROR(IF(INDEX($R$1:$AD$24,F8,Code!$L$1),E8,""),"")</f>
        <v/>
      </c>
      <c r="D8" s="1" t="str">
        <f t="shared" si="4"/>
        <v>00008290</v>
      </c>
      <c r="E8" t="str">
        <f t="shared" si="1"/>
        <v/>
      </c>
      <c r="F8" s="1">
        <f>IFERROR(VLOOKUP(INDEX(Code!$A:$A,'Compile Sheet'!AL8),'Compile Sheet'!$AF$1:$AG$24,2,FALSE),0)</f>
        <v>0</v>
      </c>
      <c r="H8" s="10" t="s">
        <v>185</v>
      </c>
      <c r="I8" s="1" t="e">
        <f>Code!#REF!</f>
        <v>#REF!</v>
      </c>
      <c r="O8" t="s">
        <v>186</v>
      </c>
      <c r="P8" t="s">
        <v>187</v>
      </c>
      <c r="AF8" s="44"/>
      <c r="AG8" s="45">
        <f>ROW()</f>
        <v>8</v>
      </c>
      <c r="AH8" s="48"/>
      <c r="AI8" s="47"/>
      <c r="AK8" s="1">
        <f t="shared" si="2"/>
        <v>0</v>
      </c>
      <c r="AL8" s="1" t="str">
        <f t="shared" si="5"/>
        <v/>
      </c>
      <c r="AM8" s="1" t="e">
        <f t="shared" si="26"/>
        <v>#VALUE!</v>
      </c>
      <c r="AN8" s="1" t="e">
        <f t="shared" si="3"/>
        <v>#VALUE!</v>
      </c>
      <c r="AP8" s="36">
        <f>IF(LEFT(AT8,4)=".org",MAX(AP$1:AP7)+1,0)</f>
        <v>0</v>
      </c>
      <c r="AQ8" s="1">
        <f>IF(AT7="","",MAX(AQ9:AQ$128)+1)</f>
        <v>45</v>
      </c>
      <c r="AR8" s="1" t="str">
        <f t="shared" si="6"/>
        <v/>
      </c>
      <c r="AS8" s="1" t="str">
        <f t="shared" si="37"/>
        <v>0x80150830</v>
      </c>
      <c r="AT8" s="41" t="str">
        <f>INDEX(Code!$1:$1048576,ROW(),$M$3)&amp;""</f>
        <v>lbu r2, 0x0000(r4)</v>
      </c>
      <c r="AU8" s="36">
        <v>1</v>
      </c>
      <c r="AV8" s="36">
        <f t="shared" si="7"/>
        <v>4</v>
      </c>
      <c r="AW8" s="36">
        <f t="shared" si="8"/>
        <v>7</v>
      </c>
      <c r="AX8" s="36">
        <f t="shared" si="9"/>
        <v>16</v>
      </c>
      <c r="AY8" s="36">
        <f t="shared" si="10"/>
        <v>15</v>
      </c>
      <c r="AZ8" s="36">
        <f t="shared" si="27"/>
        <v>18</v>
      </c>
      <c r="BA8" s="42" t="str">
        <f t="shared" si="33"/>
        <v>lbu</v>
      </c>
      <c r="BB8" s="42" t="str">
        <f t="shared" si="11"/>
        <v>r2</v>
      </c>
      <c r="BC8" s="42" t="str">
        <f t="shared" si="11"/>
        <v>0x0000</v>
      </c>
      <c r="BD8" s="42" t="str">
        <f t="shared" si="11"/>
        <v/>
      </c>
      <c r="BE8" s="42" t="str">
        <f t="shared" si="11"/>
        <v>r4</v>
      </c>
      <c r="BF8" s="42">
        <f t="shared" si="12"/>
        <v>1</v>
      </c>
      <c r="BG8" s="42">
        <f t="shared" si="28"/>
        <v>0</v>
      </c>
      <c r="BH8" s="42">
        <f t="shared" si="13"/>
        <v>0</v>
      </c>
      <c r="BI8" s="42">
        <f t="shared" si="29"/>
        <v>2</v>
      </c>
      <c r="BJ8" s="42">
        <f t="shared" si="30"/>
        <v>4</v>
      </c>
      <c r="BK8" s="42"/>
      <c r="BN8" s="36" t="str">
        <f t="shared" si="34"/>
        <v>00010</v>
      </c>
      <c r="BO8" s="36" t="str">
        <f t="shared" si="31"/>
        <v/>
      </c>
      <c r="BP8" s="36" t="str">
        <f t="shared" si="31"/>
        <v/>
      </c>
      <c r="BQ8" s="36" t="str">
        <f t="shared" si="14"/>
        <v>0x0000</v>
      </c>
      <c r="BR8" s="36" t="str">
        <f t="shared" si="15"/>
        <v>00000000</v>
      </c>
      <c r="BS8" s="36" t="str">
        <f t="shared" si="16"/>
        <v>00000000</v>
      </c>
      <c r="BT8" s="36" t="str">
        <f t="shared" si="35"/>
        <v>00000</v>
      </c>
      <c r="BU8" s="36" t="str">
        <f t="shared" si="17"/>
        <v>BDF3</v>
      </c>
      <c r="BV8" s="36" t="str">
        <f t="shared" si="36"/>
        <v>0000000</v>
      </c>
      <c r="BW8" s="36" t="str">
        <f t="shared" si="18"/>
        <v>1011110111110011</v>
      </c>
      <c r="BX8" s="36" t="str">
        <f t="shared" si="19"/>
        <v>00000000000000000000000000</v>
      </c>
      <c r="BY8" s="36" t="str">
        <f t="shared" si="32"/>
        <v>00000</v>
      </c>
      <c r="BZ8" s="43" t="str">
        <f t="shared" si="20"/>
        <v>0000000000000000</v>
      </c>
      <c r="CA8" s="36" t="str">
        <f t="shared" si="21"/>
        <v>00100</v>
      </c>
      <c r="CB8" s="43" t="str">
        <f t="shared" si="22"/>
        <v>00000000000000000000</v>
      </c>
      <c r="CC8" s="43" t="str">
        <f>IFERROR(VLOOKUP(BA8,[1]Opcodes!$A$1:$B$88,2, FALSE),"")</f>
        <v>100100RQL</v>
      </c>
      <c r="CD8" s="36" t="str">
        <f>SUBSTITUTE(SUBSTITUTE(SUBSTITUTE(SUBSTITUTE(SUBSTITUTE(SUBSTITUTE(SUBSTITUTE(SUBSTITUTE(SUBSTITUTE(SUBSTITUTE(CC8,[1]Opcodes!$I$3,BN8),[1]Opcodes!$I$4,'Compile Sheet'!BO8),[1]Opcodes!$I$5,BP8),[1]Opcodes!$I$6,CA8),[1]Opcodes!$I$8,BW8),[1]Opcodes!$I$9,BX8),[1]Opcodes!$I$10,BY8),[1]Opcodes!$I$11,BZ8),[1]Opcodes!$I$15,"00000"),[1]Opcodes!$I$13,CB8)</f>
        <v>10010000100000100000000000000000</v>
      </c>
      <c r="CE8" s="36" t="str">
        <f t="shared" si="23"/>
        <v/>
      </c>
      <c r="CF8" s="36" t="str">
        <f t="shared" si="24"/>
        <v>00008290</v>
      </c>
      <c r="CG8" s="36" t="str">
        <f t="shared" si="25"/>
        <v xml:space="preserve"> </v>
      </c>
      <c r="CI8" t="s">
        <v>148</v>
      </c>
    </row>
    <row r="9" spans="1:87">
      <c r="B9" s="36">
        <f t="shared" si="0"/>
        <v>0</v>
      </c>
      <c r="C9" s="36" t="str">
        <f>IFERROR(IF(INDEX($R$1:$AD$24,F9,Code!$L$1),E9,""),"")</f>
        <v/>
      </c>
      <c r="D9" s="1" t="str">
        <f t="shared" si="4"/>
        <v>FF000334</v>
      </c>
      <c r="E9" t="str">
        <f t="shared" si="1"/>
        <v/>
      </c>
      <c r="F9" s="1">
        <f>IFERROR(VLOOKUP(INDEX(Code!$A:$A,'Compile Sheet'!AL9),'Compile Sheet'!$AF$1:$AG$24,2,FALSE),0)</f>
        <v>0</v>
      </c>
      <c r="H9" s="49" t="s">
        <v>157</v>
      </c>
      <c r="O9" t="s">
        <v>188</v>
      </c>
      <c r="P9" t="s">
        <v>189</v>
      </c>
      <c r="AF9" s="44"/>
      <c r="AG9" s="45">
        <f>ROW()</f>
        <v>9</v>
      </c>
      <c r="AH9" s="48"/>
      <c r="AI9" s="47"/>
      <c r="AK9" s="1">
        <f t="shared" si="2"/>
        <v>0</v>
      </c>
      <c r="AL9" s="1" t="str">
        <f t="shared" si="5"/>
        <v/>
      </c>
      <c r="AM9" s="1" t="e">
        <f t="shared" si="26"/>
        <v>#VALUE!</v>
      </c>
      <c r="AN9" s="1" t="e">
        <f t="shared" si="3"/>
        <v>#VALUE!</v>
      </c>
      <c r="AP9" s="36">
        <f>IF(LEFT(AT9,4)=".org",MAX(AP$1:AP8)+1,0)</f>
        <v>0</v>
      </c>
      <c r="AQ9" s="1">
        <f>IF(AT8="","",MAX(AQ10:AQ$128)+1)</f>
        <v>44</v>
      </c>
      <c r="AR9" s="1" t="str">
        <f t="shared" si="6"/>
        <v/>
      </c>
      <c r="AS9" s="1" t="str">
        <f t="shared" si="37"/>
        <v>0x80150834</v>
      </c>
      <c r="AT9" s="41" t="str">
        <f>INDEX(Code!$1:$1048576,ROW(),$M$3)&amp;""</f>
        <v>ori r3, r0, 0x00FF</v>
      </c>
      <c r="AU9" s="36">
        <v>1</v>
      </c>
      <c r="AV9" s="36">
        <f t="shared" si="7"/>
        <v>4</v>
      </c>
      <c r="AW9" s="36">
        <f t="shared" si="8"/>
        <v>7</v>
      </c>
      <c r="AX9" s="36">
        <f t="shared" si="9"/>
        <v>11</v>
      </c>
      <c r="AY9" s="36">
        <f t="shared" si="10"/>
        <v>19</v>
      </c>
      <c r="AZ9" s="36">
        <f t="shared" si="27"/>
        <v>18</v>
      </c>
      <c r="BA9" s="42" t="str">
        <f t="shared" si="33"/>
        <v>ori</v>
      </c>
      <c r="BB9" s="42" t="str">
        <f t="shared" si="11"/>
        <v>r3</v>
      </c>
      <c r="BC9" s="42" t="str">
        <f t="shared" si="11"/>
        <v>r0</v>
      </c>
      <c r="BD9" s="42" t="str">
        <f t="shared" si="11"/>
        <v>0x00FF</v>
      </c>
      <c r="BE9" s="42" t="str">
        <f t="shared" si="11"/>
        <v/>
      </c>
      <c r="BF9" s="42">
        <f t="shared" si="12"/>
        <v>1</v>
      </c>
      <c r="BG9" s="42">
        <f t="shared" si="28"/>
        <v>2</v>
      </c>
      <c r="BH9" s="42">
        <f t="shared" si="13"/>
        <v>0</v>
      </c>
      <c r="BI9" s="42">
        <f t="shared" si="29"/>
        <v>3</v>
      </c>
      <c r="BJ9" s="42">
        <f t="shared" si="30"/>
        <v>0</v>
      </c>
      <c r="BK9" s="42"/>
      <c r="BN9" s="36" t="str">
        <f t="shared" si="34"/>
        <v>00011</v>
      </c>
      <c r="BO9" s="36" t="str">
        <f t="shared" si="31"/>
        <v>00000</v>
      </c>
      <c r="BP9" s="36" t="str">
        <f t="shared" si="31"/>
        <v/>
      </c>
      <c r="BQ9" s="36" t="str">
        <f t="shared" si="14"/>
        <v>0x00FF</v>
      </c>
      <c r="BR9" s="36" t="str">
        <f t="shared" si="15"/>
        <v>FFFFFF01</v>
      </c>
      <c r="BS9" s="36" t="str">
        <f t="shared" si="16"/>
        <v>000000FF</v>
      </c>
      <c r="BT9" s="36" t="str">
        <f t="shared" si="35"/>
        <v>000FF</v>
      </c>
      <c r="BU9" s="36" t="str">
        <f t="shared" si="17"/>
        <v>BE32</v>
      </c>
      <c r="BV9" s="36" t="str">
        <f t="shared" si="36"/>
        <v>000003F</v>
      </c>
      <c r="BW9" s="36" t="str">
        <f t="shared" si="18"/>
        <v>1011111000110010</v>
      </c>
      <c r="BX9" s="36" t="str">
        <f t="shared" si="19"/>
        <v>00000000000000000000111111</v>
      </c>
      <c r="BY9" s="36" t="str">
        <f t="shared" si="32"/>
        <v>11111</v>
      </c>
      <c r="BZ9" s="43" t="str">
        <f t="shared" si="20"/>
        <v>0000000011111111</v>
      </c>
      <c r="CA9" s="36" t="str">
        <f t="shared" si="21"/>
        <v/>
      </c>
      <c r="CB9" s="43" t="str">
        <f t="shared" si="22"/>
        <v>00000000000011111111</v>
      </c>
      <c r="CC9" s="43" t="str">
        <f>IFERROR(VLOOKUP(BA9,[1]Opcodes!$A$1:$B$88,2, FALSE),"")</f>
        <v>001101WQL</v>
      </c>
      <c r="CD9" s="36" t="str">
        <f>SUBSTITUTE(SUBSTITUTE(SUBSTITUTE(SUBSTITUTE(SUBSTITUTE(SUBSTITUTE(SUBSTITUTE(SUBSTITUTE(SUBSTITUTE(SUBSTITUTE(CC9,[1]Opcodes!$I$3,BN9),[1]Opcodes!$I$4,'Compile Sheet'!BO9),[1]Opcodes!$I$5,BP9),[1]Opcodes!$I$6,CA9),[1]Opcodes!$I$8,BW9),[1]Opcodes!$I$9,BX9),[1]Opcodes!$I$10,BY9),[1]Opcodes!$I$11,BZ9),[1]Opcodes!$I$15,"00000"),[1]Opcodes!$I$13,CB9)</f>
        <v>00110100000000110000000011111111</v>
      </c>
      <c r="CE9" s="36" t="str">
        <f t="shared" si="23"/>
        <v/>
      </c>
      <c r="CF9" s="36" t="str">
        <f t="shared" si="24"/>
        <v>FF000334</v>
      </c>
      <c r="CG9" s="36" t="str">
        <f t="shared" si="25"/>
        <v xml:space="preserve"> </v>
      </c>
      <c r="CI9" t="s">
        <v>148</v>
      </c>
    </row>
    <row r="10" spans="1:87">
      <c r="B10" s="36">
        <f t="shared" si="0"/>
        <v>0</v>
      </c>
      <c r="C10" s="36" t="str">
        <f>IFERROR(IF(INDEX($R$1:$AD$24,F10,Code!$L$1),E10,""),"")</f>
        <v/>
      </c>
      <c r="D10" s="1" t="str">
        <f t="shared" si="4"/>
        <v>11004310</v>
      </c>
      <c r="E10" t="str">
        <f t="shared" si="1"/>
        <v/>
      </c>
      <c r="F10" s="1">
        <f>IFERROR(VLOOKUP(INDEX(Code!$A:$A,'Compile Sheet'!AL10),'Compile Sheet'!$AF$1:$AG$24,2,FALSE),0)</f>
        <v>0</v>
      </c>
      <c r="H10" s="10" t="s">
        <v>190</v>
      </c>
      <c r="I10" s="1" t="e">
        <f>Code!#REF!</f>
        <v>#REF!</v>
      </c>
      <c r="O10" t="s">
        <v>191</v>
      </c>
      <c r="P10" t="s">
        <v>192</v>
      </c>
      <c r="AF10" s="44"/>
      <c r="AG10" s="45">
        <f>ROW()</f>
        <v>10</v>
      </c>
      <c r="AH10" s="48"/>
      <c r="AI10" s="47"/>
      <c r="AK10" s="1">
        <f t="shared" si="2"/>
        <v>0</v>
      </c>
      <c r="AL10" s="1" t="str">
        <f t="shared" si="5"/>
        <v/>
      </c>
      <c r="AM10" s="1" t="e">
        <f t="shared" si="26"/>
        <v>#VALUE!</v>
      </c>
      <c r="AN10" s="1" t="e">
        <f t="shared" si="3"/>
        <v>#VALUE!</v>
      </c>
      <c r="AP10" s="36">
        <f>IF(LEFT(AT10,4)=".org",MAX(AP$1:AP9)+1,0)</f>
        <v>0</v>
      </c>
      <c r="AQ10" s="1">
        <f>IF(AT9="","",MAX(AQ11:AQ$128)+1)</f>
        <v>43</v>
      </c>
      <c r="AR10" s="1" t="str">
        <f t="shared" si="6"/>
        <v/>
      </c>
      <c r="AS10" s="1" t="str">
        <f t="shared" si="37"/>
        <v>0x80150838</v>
      </c>
      <c r="AT10" s="41" t="str">
        <f>INDEX(Code!$1:$1048576,ROW(),$M$3)&amp;""</f>
        <v>beq r2, r3, 0x80150880</v>
      </c>
      <c r="AU10" s="36">
        <v>1</v>
      </c>
      <c r="AV10" s="36">
        <f t="shared" si="7"/>
        <v>4</v>
      </c>
      <c r="AW10" s="36">
        <f t="shared" si="8"/>
        <v>7</v>
      </c>
      <c r="AX10" s="36">
        <f t="shared" si="9"/>
        <v>11</v>
      </c>
      <c r="AY10" s="36">
        <f t="shared" si="10"/>
        <v>23</v>
      </c>
      <c r="AZ10" s="36">
        <f t="shared" si="27"/>
        <v>22</v>
      </c>
      <c r="BA10" s="42" t="str">
        <f t="shared" si="33"/>
        <v>beq</v>
      </c>
      <c r="BB10" s="42" t="str">
        <f t="shared" si="11"/>
        <v>r2</v>
      </c>
      <c r="BC10" s="42" t="str">
        <f t="shared" si="11"/>
        <v>r3</v>
      </c>
      <c r="BD10" s="42" t="str">
        <f t="shared" si="11"/>
        <v>0x80150880</v>
      </c>
      <c r="BE10" s="42" t="str">
        <f t="shared" si="11"/>
        <v/>
      </c>
      <c r="BF10" s="42">
        <f t="shared" si="12"/>
        <v>1</v>
      </c>
      <c r="BG10" s="42">
        <f t="shared" si="28"/>
        <v>2</v>
      </c>
      <c r="BH10" s="42">
        <f t="shared" si="13"/>
        <v>0</v>
      </c>
      <c r="BI10" s="42">
        <f t="shared" si="29"/>
        <v>3</v>
      </c>
      <c r="BJ10" s="42">
        <f t="shared" si="30"/>
        <v>0</v>
      </c>
      <c r="BK10" s="42"/>
      <c r="BN10" s="36" t="str">
        <f t="shared" si="34"/>
        <v>00010</v>
      </c>
      <c r="BO10" s="36" t="str">
        <f t="shared" si="31"/>
        <v>00011</v>
      </c>
      <c r="BP10" s="36" t="str">
        <f t="shared" si="31"/>
        <v/>
      </c>
      <c r="BQ10" s="36" t="str">
        <f t="shared" si="14"/>
        <v>0x80150880</v>
      </c>
      <c r="BR10" s="36" t="str">
        <f t="shared" si="15"/>
        <v>7FEAF780</v>
      </c>
      <c r="BS10" s="36" t="str">
        <f t="shared" si="16"/>
        <v>80150880</v>
      </c>
      <c r="BT10" s="36" t="str">
        <f t="shared" si="35"/>
        <v>50880</v>
      </c>
      <c r="BU10" s="36" t="str">
        <f t="shared" si="17"/>
        <v>0011</v>
      </c>
      <c r="BV10" s="36" t="str">
        <f t="shared" si="36"/>
        <v>0054220</v>
      </c>
      <c r="BW10" s="36" t="str">
        <f t="shared" si="18"/>
        <v>0000000000010001</v>
      </c>
      <c r="BX10" s="36" t="str">
        <f>IF(BS10&lt;&gt;"",HEX2BIN(MID(BV10,1,1),2)&amp;HEX2BIN(MID(BV10,2,2),8)&amp;HEX2BIN(MID(BV10,4,2),8)&amp;HEX2BIN(MID(BV10,6,2),8),"")</f>
        <v>00000001010100001000100000</v>
      </c>
      <c r="BY10" s="36" t="str">
        <f t="shared" si="32"/>
        <v>00000</v>
      </c>
      <c r="BZ10" s="43" t="str">
        <f t="shared" si="20"/>
        <v>0000100010000000</v>
      </c>
      <c r="CA10" s="36" t="str">
        <f t="shared" si="21"/>
        <v/>
      </c>
      <c r="CB10" s="43" t="str">
        <f t="shared" si="22"/>
        <v>01010000100010000000</v>
      </c>
      <c r="CC10" s="43" t="str">
        <f>IFERROR(VLOOKUP(BA10,[1]Opcodes!$A$1:$B$88,2, FALSE),"")</f>
        <v>000100QWB</v>
      </c>
      <c r="CD10" s="36" t="str">
        <f>SUBSTITUTE(SUBSTITUTE(SUBSTITUTE(SUBSTITUTE(SUBSTITUTE(SUBSTITUTE(SUBSTITUTE(SUBSTITUTE(SUBSTITUTE(SUBSTITUTE(CC10,[1]Opcodes!$I$3,BN10),[1]Opcodes!$I$4,'Compile Sheet'!BO10),[1]Opcodes!$I$5,BP10),[1]Opcodes!$I$6,CA10),[1]Opcodes!$I$8,BW10),[1]Opcodes!$I$9,BX10),[1]Opcodes!$I$10,BY10),[1]Opcodes!$I$11,BZ10),[1]Opcodes!$I$15,"00000"),[1]Opcodes!$I$13,CB10)</f>
        <v>00010000010000110000000000010001</v>
      </c>
      <c r="CE10" s="36" t="str">
        <f t="shared" si="23"/>
        <v/>
      </c>
      <c r="CF10" s="36" t="str">
        <f t="shared" si="24"/>
        <v>11004310</v>
      </c>
      <c r="CG10" s="36" t="str">
        <f t="shared" si="25"/>
        <v xml:space="preserve"> </v>
      </c>
      <c r="CI10" t="s">
        <v>148</v>
      </c>
    </row>
    <row r="11" spans="1:87">
      <c r="B11" s="36">
        <f t="shared" si="0"/>
        <v>0</v>
      </c>
      <c r="C11" s="36" t="str">
        <f>IFERROR(IF(INDEX($R$1:$AD$24,F11,Code!$L$1),E11,""),"")</f>
        <v/>
      </c>
      <c r="D11" s="1" t="str">
        <f t="shared" si="4"/>
        <v>1580033C</v>
      </c>
      <c r="E11" t="str">
        <f t="shared" si="1"/>
        <v/>
      </c>
      <c r="F11" s="1">
        <f>IFERROR(VLOOKUP(INDEX(Code!$A:$A,'Compile Sheet'!AL11),'Compile Sheet'!$AF$1:$AG$24,2,FALSE),0)</f>
        <v>0</v>
      </c>
      <c r="H11" s="10" t="s">
        <v>193</v>
      </c>
      <c r="I11" s="1" t="e">
        <f>Code!#REF!</f>
        <v>#REF!</v>
      </c>
      <c r="O11" t="s">
        <v>194</v>
      </c>
      <c r="P11" t="s">
        <v>195</v>
      </c>
      <c r="AF11" s="44"/>
      <c r="AG11" s="45">
        <f>ROW()</f>
        <v>11</v>
      </c>
      <c r="AH11" s="48"/>
      <c r="AI11" s="47"/>
      <c r="AK11" s="1">
        <f t="shared" si="2"/>
        <v>0</v>
      </c>
      <c r="AL11" s="1" t="str">
        <f t="shared" si="5"/>
        <v/>
      </c>
      <c r="AM11" s="1" t="e">
        <f t="shared" si="26"/>
        <v>#VALUE!</v>
      </c>
      <c r="AN11" s="1" t="e">
        <f t="shared" si="3"/>
        <v>#VALUE!</v>
      </c>
      <c r="AP11" s="36">
        <f>IF(LEFT(AT11,4)=".org",MAX(AP$1:AP10)+1,0)</f>
        <v>0</v>
      </c>
      <c r="AQ11" s="1">
        <f>IF(AT10="","",MAX(AQ12:AQ$128)+1)</f>
        <v>42</v>
      </c>
      <c r="AR11" s="1" t="str">
        <f t="shared" si="6"/>
        <v/>
      </c>
      <c r="AS11" s="1" t="str">
        <f t="shared" si="37"/>
        <v>0x8015083C</v>
      </c>
      <c r="AT11" s="41" t="str">
        <f>INDEX(Code!$1:$1048576,ROW(),$M$3)&amp;""</f>
        <v>lui r3, 0x8015</v>
      </c>
      <c r="AU11" s="36">
        <v>1</v>
      </c>
      <c r="AV11" s="36">
        <f t="shared" si="7"/>
        <v>4</v>
      </c>
      <c r="AW11" s="36">
        <f t="shared" si="8"/>
        <v>7</v>
      </c>
      <c r="AX11" s="36">
        <f t="shared" si="9"/>
        <v>15</v>
      </c>
      <c r="AY11" s="36">
        <f t="shared" si="10"/>
        <v>15</v>
      </c>
      <c r="AZ11" s="36">
        <f t="shared" si="27"/>
        <v>14</v>
      </c>
      <c r="BA11" s="42" t="str">
        <f t="shared" si="33"/>
        <v>lui</v>
      </c>
      <c r="BB11" s="42" t="str">
        <f t="shared" si="11"/>
        <v>r3</v>
      </c>
      <c r="BC11" s="42" t="str">
        <f t="shared" si="11"/>
        <v>0x8015</v>
      </c>
      <c r="BD11" s="42" t="str">
        <f t="shared" si="11"/>
        <v/>
      </c>
      <c r="BE11" s="42" t="str">
        <f t="shared" si="11"/>
        <v/>
      </c>
      <c r="BF11" s="42">
        <f t="shared" si="12"/>
        <v>1</v>
      </c>
      <c r="BG11" s="42">
        <f t="shared" si="28"/>
        <v>0</v>
      </c>
      <c r="BH11" s="42">
        <f t="shared" si="13"/>
        <v>0</v>
      </c>
      <c r="BI11" s="42">
        <f t="shared" si="29"/>
        <v>2</v>
      </c>
      <c r="BJ11" s="42">
        <f t="shared" si="30"/>
        <v>0</v>
      </c>
      <c r="BK11" s="42"/>
      <c r="BN11" s="36" t="str">
        <f t="shared" si="34"/>
        <v>00011</v>
      </c>
      <c r="BO11" s="36" t="str">
        <f t="shared" si="31"/>
        <v/>
      </c>
      <c r="BP11" s="36" t="str">
        <f t="shared" si="31"/>
        <v/>
      </c>
      <c r="BQ11" s="36" t="str">
        <f t="shared" si="14"/>
        <v>0x8015</v>
      </c>
      <c r="BR11" s="36" t="str">
        <f t="shared" si="15"/>
        <v>FFFF7FEB</v>
      </c>
      <c r="BS11" s="36" t="str">
        <f t="shared" si="16"/>
        <v>00008015</v>
      </c>
      <c r="BT11" s="36" t="str">
        <f t="shared" si="35"/>
        <v>08015</v>
      </c>
      <c r="BU11" s="36" t="str">
        <f t="shared" si="17"/>
        <v>DDF6</v>
      </c>
      <c r="BV11" s="36" t="str">
        <f t="shared" si="36"/>
        <v>0002005</v>
      </c>
      <c r="BW11" s="36" t="str">
        <f t="shared" si="18"/>
        <v>1101110111110110</v>
      </c>
      <c r="BX11" s="36" t="str">
        <f>IF(BS11&lt;&gt;"",HEX2BIN(MID(BV11,1,1),2)&amp;HEX2BIN(MID(BV11,2,2),8)&amp;HEX2BIN(MID(BV11,4,2),8)&amp;HEX2BIN(MID(BV11,6,2),8),"")</f>
        <v>00000000000010000000000101</v>
      </c>
      <c r="BY11" s="36" t="str">
        <f t="shared" si="32"/>
        <v>10101</v>
      </c>
      <c r="BZ11" s="43" t="str">
        <f t="shared" si="20"/>
        <v>1000000000010101</v>
      </c>
      <c r="CA11" s="36" t="str">
        <f t="shared" si="21"/>
        <v/>
      </c>
      <c r="CB11" s="43" t="str">
        <f t="shared" si="22"/>
        <v>00001000000000010101</v>
      </c>
      <c r="CC11" s="43" t="str">
        <f>IFERROR(VLOOKUP(BA11,[1]Opcodes!$A$1:$B$88,2, FALSE),"")</f>
        <v>001111ZQL</v>
      </c>
      <c r="CD11" s="36" t="str">
        <f>SUBSTITUTE(SUBSTITUTE(SUBSTITUTE(SUBSTITUTE(SUBSTITUTE(SUBSTITUTE(SUBSTITUTE(SUBSTITUTE(SUBSTITUTE(SUBSTITUTE(CC11,[1]Opcodes!$I$3,BN11),[1]Opcodes!$I$4,'Compile Sheet'!BO11),[1]Opcodes!$I$5,BP11),[1]Opcodes!$I$6,CA11),[1]Opcodes!$I$8,BW11),[1]Opcodes!$I$9,BX11),[1]Opcodes!$I$10,BY11),[1]Opcodes!$I$11,BZ11),[1]Opcodes!$I$15,"00000"),[1]Opcodes!$I$13,CB11)</f>
        <v>00111100000000111000000000010101</v>
      </c>
      <c r="CE11" s="36" t="str">
        <f t="shared" si="23"/>
        <v/>
      </c>
      <c r="CF11" s="36" t="str">
        <f t="shared" si="24"/>
        <v>1580033C</v>
      </c>
      <c r="CG11" s="36" t="str">
        <f t="shared" si="25"/>
        <v xml:space="preserve"> </v>
      </c>
      <c r="CI11" t="s">
        <v>148</v>
      </c>
    </row>
    <row r="12" spans="1:87">
      <c r="B12" s="36">
        <f t="shared" si="0"/>
        <v>0</v>
      </c>
      <c r="C12" s="36" t="str">
        <f>IFERROR(IF(INDEX($R$1:$AD$24,F12,Code!$L$1),E12,""),"")</f>
        <v/>
      </c>
      <c r="D12" s="1" t="str">
        <f t="shared" si="4"/>
        <v>16000524</v>
      </c>
      <c r="E12" t="str">
        <f t="shared" si="1"/>
        <v/>
      </c>
      <c r="F12" s="1">
        <f>IFERROR(VLOOKUP(INDEX(Code!$A:$A,'Compile Sheet'!AL12),'Compile Sheet'!$AF$1:$AG$24,2,FALSE),0)</f>
        <v>0</v>
      </c>
      <c r="H12" s="10" t="s">
        <v>196</v>
      </c>
      <c r="I12" s="1" t="e">
        <f>Code!#REF!</f>
        <v>#REF!</v>
      </c>
      <c r="AF12" s="44"/>
      <c r="AG12" s="45">
        <f>ROW()</f>
        <v>12</v>
      </c>
      <c r="AH12" s="48"/>
      <c r="AI12" s="47"/>
      <c r="AK12" s="1">
        <f t="shared" si="2"/>
        <v>0</v>
      </c>
      <c r="AL12" s="1" t="str">
        <f t="shared" si="5"/>
        <v/>
      </c>
      <c r="AM12" s="1" t="e">
        <f t="shared" si="26"/>
        <v>#VALUE!</v>
      </c>
      <c r="AN12" s="1" t="e">
        <f t="shared" si="3"/>
        <v>#VALUE!</v>
      </c>
      <c r="AP12" s="36">
        <f>IF(LEFT(AT12,4)=".org",MAX(AP$1:AP11)+1,0)</f>
        <v>0</v>
      </c>
      <c r="AQ12" s="1">
        <f>IF(AT11="","",MAX(AQ13:AQ$128)+1)</f>
        <v>41</v>
      </c>
      <c r="AR12" s="1" t="str">
        <f t="shared" si="6"/>
        <v/>
      </c>
      <c r="AS12" s="1" t="str">
        <f t="shared" si="37"/>
        <v>0x80150840</v>
      </c>
      <c r="AT12" s="41" t="str">
        <f>INDEX(Code!$1:$1048576,ROW(),$M$3)&amp;""</f>
        <v>addiu r5, r0, 0x0016</v>
      </c>
      <c r="AU12" s="36">
        <v>1</v>
      </c>
      <c r="AV12" s="36">
        <f t="shared" si="7"/>
        <v>6</v>
      </c>
      <c r="AW12" s="36">
        <f t="shared" si="8"/>
        <v>9</v>
      </c>
      <c r="AX12" s="36">
        <f t="shared" si="9"/>
        <v>13</v>
      </c>
      <c r="AY12" s="36">
        <f t="shared" si="10"/>
        <v>21</v>
      </c>
      <c r="AZ12" s="36">
        <f t="shared" si="27"/>
        <v>20</v>
      </c>
      <c r="BA12" s="42" t="str">
        <f t="shared" si="33"/>
        <v>addiu</v>
      </c>
      <c r="BB12" s="42" t="str">
        <f t="shared" si="11"/>
        <v>r5</v>
      </c>
      <c r="BC12" s="42" t="str">
        <f t="shared" si="11"/>
        <v>r0</v>
      </c>
      <c r="BD12" s="42" t="str">
        <f t="shared" si="11"/>
        <v>0x0016</v>
      </c>
      <c r="BE12" s="42" t="str">
        <f t="shared" si="11"/>
        <v/>
      </c>
      <c r="BF12" s="42">
        <f t="shared" si="12"/>
        <v>1</v>
      </c>
      <c r="BG12" s="42">
        <f t="shared" si="28"/>
        <v>2</v>
      </c>
      <c r="BH12" s="42">
        <f t="shared" si="13"/>
        <v>0</v>
      </c>
      <c r="BI12" s="42">
        <f t="shared" si="29"/>
        <v>3</v>
      </c>
      <c r="BJ12" s="42">
        <f t="shared" si="30"/>
        <v>0</v>
      </c>
      <c r="BK12" s="42"/>
      <c r="BN12" s="36" t="str">
        <f>IF(BF12,DEC2BIN(MID(BB12,2,9),5),"")</f>
        <v>00101</v>
      </c>
      <c r="BO12" s="36" t="str">
        <f t="shared" si="31"/>
        <v>00000</v>
      </c>
      <c r="BP12" s="36" t="str">
        <f t="shared" si="31"/>
        <v/>
      </c>
      <c r="BQ12" s="36" t="str">
        <f t="shared" si="14"/>
        <v>0x0016</v>
      </c>
      <c r="BR12" s="36" t="str">
        <f t="shared" si="15"/>
        <v>FFFFFFEA</v>
      </c>
      <c r="BS12" s="36" t="str">
        <f t="shared" si="16"/>
        <v>00000016</v>
      </c>
      <c r="BT12" s="36" t="str">
        <f t="shared" si="35"/>
        <v>00016</v>
      </c>
      <c r="BU12" s="36" t="str">
        <f t="shared" si="17"/>
        <v>BDF5</v>
      </c>
      <c r="BV12" s="36" t="str">
        <f t="shared" si="36"/>
        <v>0000005</v>
      </c>
      <c r="BW12" s="36" t="str">
        <f t="shared" si="18"/>
        <v>1011110111110101</v>
      </c>
      <c r="BX12" s="36" t="str">
        <f>IF(BS12&lt;&gt;"",HEX2BIN(MID(BV12,1,1),2)&amp;HEX2BIN(MID(BV12,2,2),8)&amp;HEX2BIN(MID(BV12,4,2),8)&amp;HEX2BIN(MID(BV12,6,2),8),"")</f>
        <v>00000000000000000000000101</v>
      </c>
      <c r="BY12" s="36" t="str">
        <f t="shared" si="32"/>
        <v>10110</v>
      </c>
      <c r="BZ12" s="43" t="str">
        <f>IF(BS12&lt;&gt;"",HEX2BIN(MID(BS12,5,2),8)&amp;HEX2BIN(MID(BS12,7,2),8),"")</f>
        <v>0000000000010110</v>
      </c>
      <c r="CA12" s="36" t="str">
        <f t="shared" si="21"/>
        <v/>
      </c>
      <c r="CB12" s="43" t="str">
        <f t="shared" si="22"/>
        <v>00000000000000010110</v>
      </c>
      <c r="CC12" s="43" t="str">
        <f>IFERROR(VLOOKUP(BA12,[1]Opcodes!$A$1:$B$88,2, FALSE),"")</f>
        <v>001001WQL</v>
      </c>
      <c r="CD12" s="36" t="str">
        <f>SUBSTITUTE(SUBSTITUTE(SUBSTITUTE(SUBSTITUTE(SUBSTITUTE(SUBSTITUTE(SUBSTITUTE(SUBSTITUTE(SUBSTITUTE(SUBSTITUTE(CC12,[1]Opcodes!$I$3,BN12),[1]Opcodes!$I$4,'Compile Sheet'!BO12),[1]Opcodes!$I$5,BP12),[1]Opcodes!$I$6,CA12),[1]Opcodes!$I$8,BW12),[1]Opcodes!$I$9,BX12),[1]Opcodes!$I$10,BY12),[1]Opcodes!$I$11,BZ12),[1]Opcodes!$I$15,"00000"),[1]Opcodes!$I$13,CB12)</f>
        <v>00100100000001010000000000010110</v>
      </c>
      <c r="CE12" s="36" t="str">
        <f t="shared" si="23"/>
        <v/>
      </c>
      <c r="CF12" s="36" t="str">
        <f t="shared" si="24"/>
        <v>16000524</v>
      </c>
      <c r="CG12" s="36" t="str">
        <f t="shared" si="25"/>
        <v xml:space="preserve"> </v>
      </c>
      <c r="CI12" t="s">
        <v>148</v>
      </c>
    </row>
    <row r="13" spans="1:87">
      <c r="B13" s="36">
        <f t="shared" si="0"/>
        <v>0</v>
      </c>
      <c r="C13" s="36" t="str">
        <f>IFERROR(IF(INDEX($R$1:$AD$24,F13,Code!$L$1),E13,""),"")</f>
        <v/>
      </c>
      <c r="D13" s="1" t="str">
        <f t="shared" si="4"/>
        <v>0580063C</v>
      </c>
      <c r="E13" t="str">
        <f t="shared" si="1"/>
        <v/>
      </c>
      <c r="F13" s="1">
        <f>IFERROR(VLOOKUP(INDEX(Code!$A:$A,'Compile Sheet'!AL13),'Compile Sheet'!$AF$1:$AG$24,2,FALSE),0)</f>
        <v>0</v>
      </c>
      <c r="H13" s="10" t="s">
        <v>197</v>
      </c>
      <c r="I13" s="1" t="e">
        <f>Code!#REF!</f>
        <v>#REF!</v>
      </c>
      <c r="AF13" s="44"/>
      <c r="AG13" s="45">
        <f>ROW()</f>
        <v>13</v>
      </c>
      <c r="AH13" s="48"/>
      <c r="AI13" s="47"/>
      <c r="AK13" s="1">
        <f t="shared" si="2"/>
        <v>0</v>
      </c>
      <c r="AL13" s="1" t="str">
        <f t="shared" si="5"/>
        <v/>
      </c>
      <c r="AM13" s="1" t="e">
        <f t="shared" si="26"/>
        <v>#VALUE!</v>
      </c>
      <c r="AN13" s="1" t="e">
        <f t="shared" si="3"/>
        <v>#VALUE!</v>
      </c>
      <c r="AP13" s="36">
        <f>IF(LEFT(AT13,4)=".org",MAX(AP$1:AP12)+1,0)</f>
        <v>0</v>
      </c>
      <c r="AQ13" s="1">
        <f>IF(AT12="","",MAX(AQ14:AQ$128)+1)</f>
        <v>40</v>
      </c>
      <c r="AR13" s="1" t="str">
        <f t="shared" si="6"/>
        <v/>
      </c>
      <c r="AS13" s="1" t="str">
        <f t="shared" si="37"/>
        <v>0x80150844</v>
      </c>
      <c r="AT13" s="41" t="str">
        <f>INDEX(Code!$1:$1048576,ROW(),$M$3)&amp;""</f>
        <v>lui r6, 0x8005</v>
      </c>
      <c r="AU13" s="36">
        <v>1</v>
      </c>
      <c r="AV13" s="36">
        <f t="shared" si="7"/>
        <v>4</v>
      </c>
      <c r="AW13" s="36">
        <f t="shared" si="8"/>
        <v>7</v>
      </c>
      <c r="AX13" s="36">
        <f t="shared" si="9"/>
        <v>15</v>
      </c>
      <c r="AY13" s="36">
        <f t="shared" si="10"/>
        <v>15</v>
      </c>
      <c r="AZ13" s="36">
        <f t="shared" si="27"/>
        <v>14</v>
      </c>
      <c r="BA13" s="42" t="str">
        <f t="shared" si="33"/>
        <v>lui</v>
      </c>
      <c r="BB13" s="42" t="str">
        <f t="shared" si="11"/>
        <v>r6</v>
      </c>
      <c r="BC13" s="42" t="str">
        <f t="shared" si="11"/>
        <v>0x8005</v>
      </c>
      <c r="BD13" s="42" t="str">
        <f t="shared" si="11"/>
        <v/>
      </c>
      <c r="BE13" s="42" t="str">
        <f t="shared" si="11"/>
        <v/>
      </c>
      <c r="BF13" s="42">
        <f t="shared" si="12"/>
        <v>1</v>
      </c>
      <c r="BG13" s="42">
        <f t="shared" si="28"/>
        <v>0</v>
      </c>
      <c r="BH13" s="42">
        <f t="shared" si="13"/>
        <v>0</v>
      </c>
      <c r="BI13" s="42">
        <f t="shared" si="29"/>
        <v>2</v>
      </c>
      <c r="BJ13" s="42">
        <f t="shared" si="30"/>
        <v>0</v>
      </c>
      <c r="BK13" s="42"/>
      <c r="BN13" s="36" t="str">
        <f t="shared" ref="BN13:BP76" si="38">IF(BF13,DEC2BIN(MID(BB13,2,9),5),"")</f>
        <v>00110</v>
      </c>
      <c r="BO13" s="36" t="str">
        <f t="shared" si="31"/>
        <v/>
      </c>
      <c r="BP13" s="36" t="str">
        <f t="shared" si="31"/>
        <v/>
      </c>
      <c r="BQ13" s="36" t="str">
        <f t="shared" si="14"/>
        <v>0x8005</v>
      </c>
      <c r="BR13" s="36" t="str">
        <f t="shared" si="15"/>
        <v>FFFF7FFB</v>
      </c>
      <c r="BS13" s="36" t="str">
        <f t="shared" si="16"/>
        <v>00008005</v>
      </c>
      <c r="BT13" s="36" t="str">
        <f t="shared" si="35"/>
        <v>08005</v>
      </c>
      <c r="BU13" s="36" t="str">
        <f t="shared" si="17"/>
        <v>DDF0</v>
      </c>
      <c r="BV13" s="36" t="str">
        <f t="shared" si="36"/>
        <v>0002001</v>
      </c>
      <c r="BW13" s="36" t="str">
        <f t="shared" si="18"/>
        <v>1101110111110000</v>
      </c>
      <c r="BX13" s="36" t="str">
        <f t="shared" si="19"/>
        <v>00000000000010000000000001</v>
      </c>
      <c r="BY13" s="36" t="str">
        <f t="shared" si="32"/>
        <v>00101</v>
      </c>
      <c r="BZ13" s="43" t="str">
        <f t="shared" ref="BZ13:BZ76" si="39">IF(BS13&lt;&gt;"",HEX2BIN(MID(BS13,5,2),8)&amp;HEX2BIN(MID(BS13,7,2),8),"")</f>
        <v>1000000000000101</v>
      </c>
      <c r="CA13" s="36" t="str">
        <f t="shared" si="21"/>
        <v/>
      </c>
      <c r="CB13" s="43" t="str">
        <f t="shared" si="22"/>
        <v>00001000000000000101</v>
      </c>
      <c r="CC13" s="43" t="str">
        <f>IFERROR(VLOOKUP(BA13,[1]Opcodes!$A$1:$B$88,2, FALSE),"")</f>
        <v>001111ZQL</v>
      </c>
      <c r="CD13" s="36" t="str">
        <f>SUBSTITUTE(SUBSTITUTE(SUBSTITUTE(SUBSTITUTE(SUBSTITUTE(SUBSTITUTE(SUBSTITUTE(SUBSTITUTE(SUBSTITUTE(SUBSTITUTE(CC13,[1]Opcodes!$I$3,BN13),[1]Opcodes!$I$4,'Compile Sheet'!BO13),[1]Opcodes!$I$5,BP13),[1]Opcodes!$I$6,CA13),[1]Opcodes!$I$8,BW13),[1]Opcodes!$I$9,BX13),[1]Opcodes!$I$10,BY13),[1]Opcodes!$I$11,BZ13),[1]Opcodes!$I$15,"00000"),[1]Opcodes!$I$13,CB13)</f>
        <v>00111100000001101000000000000101</v>
      </c>
      <c r="CE13" s="36" t="str">
        <f t="shared" si="23"/>
        <v/>
      </c>
      <c r="CF13" s="36" t="str">
        <f t="shared" si="24"/>
        <v>0580063C</v>
      </c>
      <c r="CG13" s="36" t="str">
        <f t="shared" si="25"/>
        <v xml:space="preserve"> </v>
      </c>
      <c r="CI13" t="s">
        <v>148</v>
      </c>
    </row>
    <row r="14" spans="1:87">
      <c r="B14" s="36">
        <f t="shared" si="0"/>
        <v>0</v>
      </c>
      <c r="C14" s="36" t="str">
        <f>IFERROR(IF(INDEX($R$1:$AD$24,F14,Code!$L$1),E14,""),"")</f>
        <v/>
      </c>
      <c r="D14" s="1" t="str">
        <f t="shared" si="4"/>
        <v>B877C694</v>
      </c>
      <c r="E14" t="str">
        <f t="shared" si="1"/>
        <v/>
      </c>
      <c r="F14" s="1">
        <f>IFERROR(VLOOKUP(INDEX(Code!$A:$A,'Compile Sheet'!AL14),'Compile Sheet'!$AF$1:$AG$24,2,FALSE),0)</f>
        <v>0</v>
      </c>
      <c r="H14" s="1" t="s">
        <v>198</v>
      </c>
      <c r="I14" s="1" t="e">
        <f>Code!#REF!</f>
        <v>#REF!</v>
      </c>
      <c r="AF14" s="44"/>
      <c r="AG14" s="45">
        <f>ROW()</f>
        <v>14</v>
      </c>
      <c r="AH14" s="48"/>
      <c r="AI14" s="47"/>
      <c r="AK14" s="1">
        <f t="shared" si="2"/>
        <v>0</v>
      </c>
      <c r="AL14" s="1" t="str">
        <f t="shared" si="5"/>
        <v/>
      </c>
      <c r="AM14" s="1" t="e">
        <f t="shared" si="26"/>
        <v>#VALUE!</v>
      </c>
      <c r="AN14" s="1" t="e">
        <f t="shared" si="3"/>
        <v>#VALUE!</v>
      </c>
      <c r="AP14" s="36">
        <f>IF(LEFT(AT14,4)=".org",MAX(AP$1:AP13)+1,0)</f>
        <v>0</v>
      </c>
      <c r="AQ14" s="1">
        <f>IF(AT13="","",MAX(AQ15:AQ$128)+1)</f>
        <v>39</v>
      </c>
      <c r="AR14" s="1" t="str">
        <f t="shared" si="6"/>
        <v/>
      </c>
      <c r="AS14" s="1" t="str">
        <f t="shared" si="37"/>
        <v>0x80150848</v>
      </c>
      <c r="AT14" s="41" t="str">
        <f>INDEX(Code!$1:$1048576,ROW(),$M$3)&amp;""</f>
        <v>lhu r6, 0x77B8(r6)</v>
      </c>
      <c r="AU14" s="36">
        <v>1</v>
      </c>
      <c r="AV14" s="36">
        <f t="shared" si="7"/>
        <v>4</v>
      </c>
      <c r="AW14" s="36">
        <f t="shared" si="8"/>
        <v>7</v>
      </c>
      <c r="AX14" s="36">
        <f t="shared" si="9"/>
        <v>16</v>
      </c>
      <c r="AY14" s="36">
        <f t="shared" si="10"/>
        <v>15</v>
      </c>
      <c r="AZ14" s="36">
        <f t="shared" si="27"/>
        <v>18</v>
      </c>
      <c r="BA14" s="42" t="str">
        <f t="shared" si="33"/>
        <v>lhu</v>
      </c>
      <c r="BB14" s="42" t="str">
        <f t="shared" si="11"/>
        <v>r6</v>
      </c>
      <c r="BC14" s="42" t="str">
        <f t="shared" si="11"/>
        <v>0x77B8</v>
      </c>
      <c r="BD14" s="42" t="str">
        <f t="shared" si="11"/>
        <v/>
      </c>
      <c r="BE14" s="42" t="str">
        <f t="shared" si="11"/>
        <v>r6</v>
      </c>
      <c r="BF14" s="42">
        <f t="shared" si="12"/>
        <v>1</v>
      </c>
      <c r="BG14" s="42">
        <f t="shared" si="28"/>
        <v>0</v>
      </c>
      <c r="BH14" s="42">
        <f t="shared" si="13"/>
        <v>0</v>
      </c>
      <c r="BI14" s="42">
        <f t="shared" si="29"/>
        <v>2</v>
      </c>
      <c r="BJ14" s="42">
        <f t="shared" si="30"/>
        <v>4</v>
      </c>
      <c r="BK14" s="42"/>
      <c r="BN14" s="36" t="str">
        <f t="shared" si="38"/>
        <v>00110</v>
      </c>
      <c r="BO14" s="36" t="str">
        <f t="shared" si="31"/>
        <v/>
      </c>
      <c r="BP14" s="36" t="str">
        <f t="shared" si="31"/>
        <v/>
      </c>
      <c r="BQ14" s="36" t="str">
        <f t="shared" si="14"/>
        <v>0x77B8</v>
      </c>
      <c r="BR14" s="36" t="str">
        <f t="shared" si="15"/>
        <v>FFFF8848</v>
      </c>
      <c r="BS14" s="36" t="str">
        <f t="shared" si="16"/>
        <v>000077B8</v>
      </c>
      <c r="BT14" s="36" t="str">
        <f t="shared" si="35"/>
        <v>077B8</v>
      </c>
      <c r="BU14" s="36" t="str">
        <f t="shared" si="17"/>
        <v>DBDB</v>
      </c>
      <c r="BV14" s="36" t="str">
        <f t="shared" si="36"/>
        <v>0001DEE</v>
      </c>
      <c r="BW14" s="36" t="str">
        <f t="shared" si="18"/>
        <v>1101101111011011</v>
      </c>
      <c r="BX14" s="36" t="str">
        <f t="shared" si="19"/>
        <v>00000000000001110111101110</v>
      </c>
      <c r="BY14" s="36" t="str">
        <f t="shared" si="32"/>
        <v>11000</v>
      </c>
      <c r="BZ14" s="43" t="str">
        <f t="shared" si="39"/>
        <v>0111011110111000</v>
      </c>
      <c r="CA14" s="36" t="str">
        <f t="shared" si="21"/>
        <v>00110</v>
      </c>
      <c r="CB14" s="43" t="str">
        <f t="shared" si="22"/>
        <v>00000111011110111000</v>
      </c>
      <c r="CC14" s="43" t="str">
        <f>IFERROR(VLOOKUP(BA14,[1]Opcodes!$A$1:$B$88,2, FALSE),"")</f>
        <v>100101RQL</v>
      </c>
      <c r="CD14" s="36" t="str">
        <f>SUBSTITUTE(SUBSTITUTE(SUBSTITUTE(SUBSTITUTE(SUBSTITUTE(SUBSTITUTE(SUBSTITUTE(SUBSTITUTE(SUBSTITUTE(SUBSTITUTE(CC14,[1]Opcodes!$I$3,BN14),[1]Opcodes!$I$4,'Compile Sheet'!BO14),[1]Opcodes!$I$5,BP14),[1]Opcodes!$I$6,CA14),[1]Opcodes!$I$8,BW14),[1]Opcodes!$I$9,BX14),[1]Opcodes!$I$10,BY14),[1]Opcodes!$I$11,BZ14),[1]Opcodes!$I$15,"00000"),[1]Opcodes!$I$13,CB14)</f>
        <v>10010100110001100111011110111000</v>
      </c>
      <c r="CE14" s="36" t="str">
        <f t="shared" si="23"/>
        <v/>
      </c>
      <c r="CF14" s="36" t="str">
        <f t="shared" si="24"/>
        <v>B877C694</v>
      </c>
      <c r="CG14" s="36" t="str">
        <f t="shared" si="25"/>
        <v xml:space="preserve"> </v>
      </c>
      <c r="CI14" t="s">
        <v>148</v>
      </c>
    </row>
    <row r="15" spans="1:87">
      <c r="B15" s="36">
        <f t="shared" si="0"/>
        <v>0</v>
      </c>
      <c r="C15" s="36" t="str">
        <f>IFERROR(IF(INDEX($R$1:$AD$24,F15,Code!$L$1),E15,""),"")</f>
        <v/>
      </c>
      <c r="D15" s="1" t="str">
        <f t="shared" si="4"/>
        <v>0E00A010</v>
      </c>
      <c r="E15" t="str">
        <f t="shared" si="1"/>
        <v/>
      </c>
      <c r="F15" s="1">
        <f>IFERROR(VLOOKUP(INDEX(Code!$A:$A,'Compile Sheet'!AL15),'Compile Sheet'!$AF$1:$AG$24,2,FALSE),0)</f>
        <v>0</v>
      </c>
      <c r="H15" s="10" t="s">
        <v>199</v>
      </c>
      <c r="I15" s="1" t="e">
        <f>Code!#REF!</f>
        <v>#REF!</v>
      </c>
      <c r="AF15" s="44"/>
      <c r="AG15" s="45">
        <f>ROW()</f>
        <v>15</v>
      </c>
      <c r="AH15" s="48"/>
      <c r="AI15" s="47"/>
      <c r="AK15" s="1">
        <f t="shared" si="2"/>
        <v>0</v>
      </c>
      <c r="AL15" s="1" t="str">
        <f t="shared" si="5"/>
        <v/>
      </c>
      <c r="AM15" s="1" t="e">
        <f t="shared" si="26"/>
        <v>#VALUE!</v>
      </c>
      <c r="AN15" s="1" t="e">
        <f t="shared" si="3"/>
        <v>#VALUE!</v>
      </c>
      <c r="AP15" s="36">
        <f>IF(LEFT(AT15,4)=".org",MAX(AP$1:AP14)+1,0)</f>
        <v>0</v>
      </c>
      <c r="AQ15" s="1">
        <f>IF(AT14="","",MAX(AQ16:AQ$128)+1)</f>
        <v>38</v>
      </c>
      <c r="AR15" s="1" t="str">
        <f t="shared" si="6"/>
        <v/>
      </c>
      <c r="AS15" s="1" t="str">
        <f t="shared" si="37"/>
        <v>0x8015084C</v>
      </c>
      <c r="AT15" s="41" t="str">
        <f>INDEX(Code!$1:$1048576,ROW(),$M$3)&amp;""</f>
        <v>beq r5, r0, 0x80150888</v>
      </c>
      <c r="AU15" s="36">
        <v>1</v>
      </c>
      <c r="AV15" s="36">
        <f t="shared" si="7"/>
        <v>4</v>
      </c>
      <c r="AW15" s="36">
        <f t="shared" si="8"/>
        <v>7</v>
      </c>
      <c r="AX15" s="36">
        <f t="shared" si="9"/>
        <v>11</v>
      </c>
      <c r="AY15" s="36">
        <f t="shared" si="10"/>
        <v>23</v>
      </c>
      <c r="AZ15" s="36">
        <f t="shared" si="27"/>
        <v>22</v>
      </c>
      <c r="BA15" s="42" t="str">
        <f t="shared" si="33"/>
        <v>beq</v>
      </c>
      <c r="BB15" s="42" t="str">
        <f t="shared" si="11"/>
        <v>r5</v>
      </c>
      <c r="BC15" s="42" t="str">
        <f t="shared" si="11"/>
        <v>r0</v>
      </c>
      <c r="BD15" s="42" t="str">
        <f t="shared" si="11"/>
        <v>0x80150888</v>
      </c>
      <c r="BE15" s="42" t="str">
        <f t="shared" si="11"/>
        <v/>
      </c>
      <c r="BF15" s="42">
        <f t="shared" si="12"/>
        <v>1</v>
      </c>
      <c r="BG15" s="42">
        <f t="shared" si="28"/>
        <v>2</v>
      </c>
      <c r="BH15" s="42">
        <f t="shared" si="13"/>
        <v>0</v>
      </c>
      <c r="BI15" s="42">
        <f>IFERROR(IFERROR(IFERROR(IFERROR(IF(SEARCH("0x",BB15),1),IF(SEARCH("0x",BC15),2)),IF(SEARCH("0x",BD15),3)),IF(SEARCH("0x",BE15),4)),0)</f>
        <v>3</v>
      </c>
      <c r="BJ15" s="42">
        <f t="shared" si="30"/>
        <v>0</v>
      </c>
      <c r="BK15" s="42"/>
      <c r="BN15" s="36" t="str">
        <f t="shared" si="38"/>
        <v>00101</v>
      </c>
      <c r="BO15" s="36" t="str">
        <f t="shared" si="31"/>
        <v>00000</v>
      </c>
      <c r="BP15" s="36" t="str">
        <f t="shared" si="31"/>
        <v/>
      </c>
      <c r="BQ15" s="36" t="str">
        <f t="shared" si="14"/>
        <v>0x80150888</v>
      </c>
      <c r="BR15" s="36" t="str">
        <f t="shared" si="15"/>
        <v>7FEAF778</v>
      </c>
      <c r="BS15" s="36" t="str">
        <f t="shared" si="16"/>
        <v>80150888</v>
      </c>
      <c r="BT15" s="36" t="str">
        <f t="shared" si="35"/>
        <v>50888</v>
      </c>
      <c r="BU15" s="36" t="str">
        <f t="shared" si="17"/>
        <v>000E</v>
      </c>
      <c r="BV15" s="36" t="str">
        <f t="shared" si="36"/>
        <v>0054222</v>
      </c>
      <c r="BW15" s="36" t="str">
        <f t="shared" si="18"/>
        <v>0000000000001110</v>
      </c>
      <c r="BX15" s="36" t="str">
        <f>IF(BS15&lt;&gt;"",HEX2BIN(MID(BV15,1,1),2)&amp;HEX2BIN(MID(BV15,2,2),8)&amp;HEX2BIN(MID(BV15,4,2),8)&amp;HEX2BIN(MID(BV15,6,2),8),"")</f>
        <v>00000001010100001000100010</v>
      </c>
      <c r="BY15" s="36" t="str">
        <f t="shared" si="32"/>
        <v>01000</v>
      </c>
      <c r="BZ15" s="43" t="str">
        <f t="shared" si="39"/>
        <v>0000100010001000</v>
      </c>
      <c r="CA15" s="36" t="str">
        <f t="shared" si="21"/>
        <v/>
      </c>
      <c r="CB15" s="43" t="str">
        <f t="shared" si="22"/>
        <v>01010000100010001000</v>
      </c>
      <c r="CC15" s="43" t="str">
        <f>IFERROR(VLOOKUP(BA15,[1]Opcodes!$A$1:$B$88,2, FALSE),"")</f>
        <v>000100QWB</v>
      </c>
      <c r="CD15" s="36" t="str">
        <f>SUBSTITUTE(SUBSTITUTE(SUBSTITUTE(SUBSTITUTE(SUBSTITUTE(SUBSTITUTE(SUBSTITUTE(SUBSTITUTE(SUBSTITUTE(SUBSTITUTE(CC15,[1]Opcodes!$I$3,BN15),[1]Opcodes!$I$4,'Compile Sheet'!BO15),[1]Opcodes!$I$5,BP15),[1]Opcodes!$I$6,CA15),[1]Opcodes!$I$8,BW15),[1]Opcodes!$I$9,BX15),[1]Opcodes!$I$10,BY15),[1]Opcodes!$I$11,BZ15),[1]Opcodes!$I$15,"00000"),[1]Opcodes!$I$13,CB15)</f>
        <v>00010000101000000000000000001110</v>
      </c>
      <c r="CE15" s="36" t="str">
        <f t="shared" si="23"/>
        <v/>
      </c>
      <c r="CF15" s="36" t="str">
        <f t="shared" si="24"/>
        <v>0E00A010</v>
      </c>
      <c r="CG15" s="36" t="str">
        <f>IFERROR(IF(CE15&lt;&gt;"","hex",IF(AND(LEN(CD15)&lt;32,LEN(CD15)),NA(),IF(AND(LEN(CC15)=0,LEN(AT15),AP15=0),"Unk."," "))),"Inv.")</f>
        <v xml:space="preserve"> </v>
      </c>
      <c r="CI15" t="s">
        <v>148</v>
      </c>
    </row>
    <row r="16" spans="1:87">
      <c r="B16" s="36">
        <f t="shared" si="0"/>
        <v>0</v>
      </c>
      <c r="C16" s="36" t="str">
        <f>IFERROR(IF(INDEX($R$1:$AD$24,F16,Code!$L$1),E16,""),"")</f>
        <v/>
      </c>
      <c r="D16" s="1" t="str">
        <f t="shared" si="4"/>
        <v>A4086794</v>
      </c>
      <c r="E16" t="str">
        <f t="shared" si="1"/>
        <v/>
      </c>
      <c r="F16" s="1">
        <f>IFERROR(VLOOKUP(INDEX(Code!$A:$A,'Compile Sheet'!AL16),'Compile Sheet'!$AF$1:$AG$24,2,FALSE),0)</f>
        <v>0</v>
      </c>
      <c r="H16" s="10" t="s">
        <v>200</v>
      </c>
      <c r="I16" s="1" t="e">
        <f>Code!#REF!</f>
        <v>#REF!</v>
      </c>
      <c r="AF16" s="44"/>
      <c r="AG16" s="45">
        <f>ROW()</f>
        <v>16</v>
      </c>
      <c r="AH16" s="48"/>
      <c r="AI16" s="47"/>
      <c r="AK16" s="1">
        <f t="shared" si="2"/>
        <v>0</v>
      </c>
      <c r="AL16" s="1" t="str">
        <f t="shared" si="5"/>
        <v/>
      </c>
      <c r="AM16" s="1" t="e">
        <f t="shared" si="26"/>
        <v>#VALUE!</v>
      </c>
      <c r="AN16" s="1" t="e">
        <f t="shared" si="3"/>
        <v>#VALUE!</v>
      </c>
      <c r="AP16" s="36">
        <f>IF(LEFT(AT16,4)=".org",MAX(AP$1:AP15)+1,0)</f>
        <v>0</v>
      </c>
      <c r="AQ16" s="1">
        <f>IF(AT15="","",MAX(AQ17:AQ$128)+1)</f>
        <v>37</v>
      </c>
      <c r="AR16" s="1" t="str">
        <f t="shared" si="6"/>
        <v/>
      </c>
      <c r="AS16" s="1" t="str">
        <f t="shared" si="37"/>
        <v>0x80150850</v>
      </c>
      <c r="AT16" s="41" t="str">
        <f>INDEX(Code!$1:$1048576,ROW(),$M$3)&amp;""</f>
        <v>lhu r7, 0x08A4(r3)</v>
      </c>
      <c r="AU16" s="36">
        <v>1</v>
      </c>
      <c r="AV16" s="36">
        <f t="shared" si="7"/>
        <v>4</v>
      </c>
      <c r="AW16" s="36">
        <f t="shared" si="8"/>
        <v>7</v>
      </c>
      <c r="AX16" s="36">
        <f t="shared" si="9"/>
        <v>16</v>
      </c>
      <c r="AY16" s="36">
        <f t="shared" si="10"/>
        <v>15</v>
      </c>
      <c r="AZ16" s="36">
        <f t="shared" si="27"/>
        <v>18</v>
      </c>
      <c r="BA16" s="42" t="str">
        <f t="shared" si="33"/>
        <v>lhu</v>
      </c>
      <c r="BB16" s="42" t="str">
        <f t="shared" si="11"/>
        <v>r7</v>
      </c>
      <c r="BC16" s="42" t="str">
        <f t="shared" si="11"/>
        <v>0x08A4</v>
      </c>
      <c r="BD16" s="42" t="str">
        <f t="shared" si="11"/>
        <v/>
      </c>
      <c r="BE16" s="42" t="str">
        <f t="shared" si="11"/>
        <v>r3</v>
      </c>
      <c r="BF16" s="42">
        <f t="shared" si="12"/>
        <v>1</v>
      </c>
      <c r="BG16" s="42">
        <f t="shared" si="28"/>
        <v>0</v>
      </c>
      <c r="BH16" s="42">
        <f t="shared" si="13"/>
        <v>0</v>
      </c>
      <c r="BI16" s="42">
        <f t="shared" ref="BI16:BI79" si="40">IFERROR(IFERROR(IFERROR(IFERROR(IF(SEARCH("0x",BB16),1),IF(SEARCH("0x",BC16),2)),IF(SEARCH("0x",BD16),3)),IF(SEARCH("0x",BE16),4)),0)</f>
        <v>2</v>
      </c>
      <c r="BJ16" s="42">
        <f t="shared" si="30"/>
        <v>4</v>
      </c>
      <c r="BK16" s="42"/>
      <c r="BN16" s="36" t="str">
        <f t="shared" si="38"/>
        <v>00111</v>
      </c>
      <c r="BO16" s="36" t="str">
        <f t="shared" si="31"/>
        <v/>
      </c>
      <c r="BP16" s="36" t="str">
        <f t="shared" si="31"/>
        <v/>
      </c>
      <c r="BQ16" s="36" t="str">
        <f t="shared" si="14"/>
        <v>0x08A4</v>
      </c>
      <c r="BR16" s="36" t="str">
        <f t="shared" si="15"/>
        <v>FFFFF75C</v>
      </c>
      <c r="BS16" s="36" t="str">
        <f t="shared" si="16"/>
        <v>000008A4</v>
      </c>
      <c r="BT16" s="36" t="str">
        <f t="shared" si="35"/>
        <v>008A4</v>
      </c>
      <c r="BU16" s="36" t="str">
        <f t="shared" si="17"/>
        <v>C014</v>
      </c>
      <c r="BV16" s="36" t="str">
        <f t="shared" si="36"/>
        <v>0000229</v>
      </c>
      <c r="BW16" s="36" t="str">
        <f t="shared" si="18"/>
        <v>1100000000010100</v>
      </c>
      <c r="BX16" s="36" t="str">
        <f t="shared" si="19"/>
        <v>00000000000000001000101001</v>
      </c>
      <c r="BY16" s="36" t="str">
        <f t="shared" si="32"/>
        <v>00100</v>
      </c>
      <c r="BZ16" s="43" t="str">
        <f t="shared" si="39"/>
        <v>0000100010100100</v>
      </c>
      <c r="CA16" s="36" t="str">
        <f t="shared" si="21"/>
        <v>00011</v>
      </c>
      <c r="CB16" s="43" t="str">
        <f t="shared" si="22"/>
        <v>00000000100010100100</v>
      </c>
      <c r="CC16" s="43" t="str">
        <f>IFERROR(VLOOKUP(BA16,[1]Opcodes!$A$1:$B$88,2, FALSE),"")</f>
        <v>100101RQL</v>
      </c>
      <c r="CD16" s="36" t="str">
        <f>SUBSTITUTE(SUBSTITUTE(SUBSTITUTE(SUBSTITUTE(SUBSTITUTE(SUBSTITUTE(SUBSTITUTE(SUBSTITUTE(SUBSTITUTE(SUBSTITUTE(CC16,[1]Opcodes!$I$3,BN16),[1]Opcodes!$I$4,'Compile Sheet'!BO16),[1]Opcodes!$I$5,BP16),[1]Opcodes!$I$6,CA16),[1]Opcodes!$I$8,BW16),[1]Opcodes!$I$9,BX16),[1]Opcodes!$I$10,BY16),[1]Opcodes!$I$11,BZ16),[1]Opcodes!$I$15,"00000"),[1]Opcodes!$I$13,CB16)</f>
        <v>10010100011001110000100010100100</v>
      </c>
      <c r="CE16" s="36" t="str">
        <f t="shared" si="23"/>
        <v/>
      </c>
      <c r="CF16" s="36" t="str">
        <f t="shared" si="24"/>
        <v>A4086794</v>
      </c>
      <c r="CG16" s="36" t="str">
        <f t="shared" ref="CG16:CG79" si="41">IFERROR(IF(CE16&lt;&gt;"","hex",IF(AND(LEN(CD16)&lt;32,LEN(CD16)),NA(),IF(AND(LEN(CC16)=0,LEN(AT16),AP16=0),"Unk."," "))),"Inv.")</f>
        <v xml:space="preserve"> </v>
      </c>
      <c r="CI16" t="s">
        <v>148</v>
      </c>
    </row>
    <row r="17" spans="2:87">
      <c r="B17" s="36">
        <f t="shared" si="0"/>
        <v>0</v>
      </c>
      <c r="C17" s="36" t="str">
        <f>IFERROR(IF(INDEX($R$1:$AD$24,F17,Code!$L$1),E17,""),"")</f>
        <v/>
      </c>
      <c r="D17" s="1" t="str">
        <f t="shared" si="4"/>
        <v>04000834</v>
      </c>
      <c r="E17" t="str">
        <f t="shared" si="1"/>
        <v/>
      </c>
      <c r="F17" s="1">
        <f>IFERROR(VLOOKUP(INDEX(Code!$A:$A,'Compile Sheet'!AL17),'Compile Sheet'!$AF$1:$AG$24,2,FALSE),0)</f>
        <v>0</v>
      </c>
      <c r="H17" s="10" t="s">
        <v>201</v>
      </c>
      <c r="I17" s="1" t="e">
        <f>Code!#REF!</f>
        <v>#REF!</v>
      </c>
      <c r="AF17" s="44"/>
      <c r="AG17" s="45">
        <f>ROW()</f>
        <v>17</v>
      </c>
      <c r="AH17" s="48"/>
      <c r="AI17" s="47"/>
      <c r="AK17" s="1">
        <f t="shared" si="2"/>
        <v>0</v>
      </c>
      <c r="AL17" s="1" t="str">
        <f t="shared" si="5"/>
        <v/>
      </c>
      <c r="AM17" s="1" t="e">
        <f t="shared" si="26"/>
        <v>#VALUE!</v>
      </c>
      <c r="AN17" s="1" t="e">
        <f t="shared" si="3"/>
        <v>#VALUE!</v>
      </c>
      <c r="AP17" s="36">
        <f>IF(LEFT(AT17,4)=".org",MAX(AP$1:AP16)+1,0)</f>
        <v>0</v>
      </c>
      <c r="AQ17" s="1">
        <f>IF(AT16="","",MAX(AQ18:AQ$128)+1)</f>
        <v>36</v>
      </c>
      <c r="AR17" s="1" t="str">
        <f t="shared" si="6"/>
        <v/>
      </c>
      <c r="AS17" s="1" t="str">
        <f t="shared" si="37"/>
        <v>0x80150854</v>
      </c>
      <c r="AT17" s="41" t="str">
        <f>INDEX(Code!$1:$1048576,ROW(),$M$3)&amp;""</f>
        <v>ori r8, r0, 0x0004</v>
      </c>
      <c r="AU17" s="36">
        <v>1</v>
      </c>
      <c r="AV17" s="36">
        <f t="shared" si="7"/>
        <v>4</v>
      </c>
      <c r="AW17" s="36">
        <f t="shared" si="8"/>
        <v>7</v>
      </c>
      <c r="AX17" s="36">
        <f t="shared" si="9"/>
        <v>11</v>
      </c>
      <c r="AY17" s="36">
        <f t="shared" si="10"/>
        <v>19</v>
      </c>
      <c r="AZ17" s="36">
        <f t="shared" si="27"/>
        <v>18</v>
      </c>
      <c r="BA17" s="42" t="str">
        <f t="shared" si="33"/>
        <v>ori</v>
      </c>
      <c r="BB17" s="42" t="str">
        <f t="shared" si="11"/>
        <v>r8</v>
      </c>
      <c r="BC17" s="42" t="str">
        <f t="shared" si="11"/>
        <v>r0</v>
      </c>
      <c r="BD17" s="42" t="str">
        <f t="shared" si="11"/>
        <v>0x0004</v>
      </c>
      <c r="BE17" s="42" t="str">
        <f t="shared" si="11"/>
        <v/>
      </c>
      <c r="BF17" s="42">
        <f t="shared" si="12"/>
        <v>1</v>
      </c>
      <c r="BG17" s="42">
        <f t="shared" si="28"/>
        <v>2</v>
      </c>
      <c r="BH17" s="42">
        <f t="shared" si="13"/>
        <v>0</v>
      </c>
      <c r="BI17" s="42">
        <f t="shared" si="40"/>
        <v>3</v>
      </c>
      <c r="BJ17" s="42">
        <f t="shared" si="30"/>
        <v>0</v>
      </c>
      <c r="BK17" s="42"/>
      <c r="BN17" s="36" t="str">
        <f t="shared" si="38"/>
        <v>01000</v>
      </c>
      <c r="BO17" s="36" t="str">
        <f t="shared" si="31"/>
        <v>00000</v>
      </c>
      <c r="BP17" s="36" t="str">
        <f t="shared" si="31"/>
        <v/>
      </c>
      <c r="BQ17" s="36" t="str">
        <f t="shared" si="14"/>
        <v>0x0004</v>
      </c>
      <c r="BR17" s="36" t="str">
        <f t="shared" si="15"/>
        <v>FFFFFFFC</v>
      </c>
      <c r="BS17" s="36" t="str">
        <f t="shared" si="16"/>
        <v>00000004</v>
      </c>
      <c r="BT17" s="36" t="str">
        <f t="shared" si="35"/>
        <v>00004</v>
      </c>
      <c r="BU17" s="36" t="str">
        <f t="shared" si="17"/>
        <v>BDEB</v>
      </c>
      <c r="BV17" s="36" t="str">
        <f t="shared" si="36"/>
        <v>0000001</v>
      </c>
      <c r="BW17" s="36" t="str">
        <f t="shared" si="18"/>
        <v>1011110111101011</v>
      </c>
      <c r="BX17" s="36" t="str">
        <f t="shared" si="19"/>
        <v>00000000000000000000000001</v>
      </c>
      <c r="BY17" s="36" t="str">
        <f t="shared" si="32"/>
        <v>00100</v>
      </c>
      <c r="BZ17" s="43" t="str">
        <f t="shared" si="39"/>
        <v>0000000000000100</v>
      </c>
      <c r="CA17" s="36" t="str">
        <f t="shared" si="21"/>
        <v/>
      </c>
      <c r="CB17" s="43" t="str">
        <f t="shared" si="22"/>
        <v>00000000000000000100</v>
      </c>
      <c r="CC17" s="43" t="str">
        <f>IFERROR(VLOOKUP(BA17,[1]Opcodes!$A$1:$B$88,2, FALSE),"")</f>
        <v>001101WQL</v>
      </c>
      <c r="CD17" s="36" t="str">
        <f>SUBSTITUTE(SUBSTITUTE(SUBSTITUTE(SUBSTITUTE(SUBSTITUTE(SUBSTITUTE(SUBSTITUTE(SUBSTITUTE(SUBSTITUTE(SUBSTITUTE(CC17,[1]Opcodes!$I$3,BN17),[1]Opcodes!$I$4,'Compile Sheet'!BO17),[1]Opcodes!$I$5,BP17),[1]Opcodes!$I$6,CA17),[1]Opcodes!$I$8,BW17),[1]Opcodes!$I$9,BX17),[1]Opcodes!$I$10,BY17),[1]Opcodes!$I$11,BZ17),[1]Opcodes!$I$15,"00000"),[1]Opcodes!$I$13,CB17)</f>
        <v>00110100000010000000000000000100</v>
      </c>
      <c r="CE17" s="36" t="str">
        <f t="shared" si="23"/>
        <v/>
      </c>
      <c r="CF17" s="36" t="str">
        <f t="shared" si="24"/>
        <v>04000834</v>
      </c>
      <c r="CG17" s="36" t="str">
        <f t="shared" si="41"/>
        <v xml:space="preserve"> </v>
      </c>
      <c r="CI17" t="s">
        <v>148</v>
      </c>
    </row>
    <row r="18" spans="2:87">
      <c r="B18" s="36">
        <f t="shared" si="0"/>
        <v>0</v>
      </c>
      <c r="C18" s="36" t="str">
        <f>IFERROR(IF(INDEX($R$1:$AD$24,F18,Code!$L$1),E18,""),"")</f>
        <v/>
      </c>
      <c r="D18" s="1" t="str">
        <f t="shared" si="4"/>
        <v>0400C710</v>
      </c>
      <c r="E18" t="str">
        <f t="shared" si="1"/>
        <v/>
      </c>
      <c r="F18" s="1">
        <f>IFERROR(VLOOKUP(INDEX(Code!$A:$A,'Compile Sheet'!AL18),'Compile Sheet'!$AF$1:$AG$24,2,FALSE),0)</f>
        <v>0</v>
      </c>
      <c r="H18" s="10" t="s">
        <v>202</v>
      </c>
      <c r="I18" s="1" t="e">
        <f>Code!#REF!</f>
        <v>#REF!</v>
      </c>
      <c r="AF18" s="44"/>
      <c r="AG18" s="45">
        <f>ROW()</f>
        <v>18</v>
      </c>
      <c r="AH18" s="48"/>
      <c r="AI18" s="47"/>
      <c r="AK18" s="1">
        <f t="shared" si="2"/>
        <v>0</v>
      </c>
      <c r="AL18" s="1" t="str">
        <f t="shared" si="5"/>
        <v/>
      </c>
      <c r="AM18" s="1" t="e">
        <f t="shared" si="26"/>
        <v>#VALUE!</v>
      </c>
      <c r="AN18" s="1" t="e">
        <f t="shared" si="3"/>
        <v>#VALUE!</v>
      </c>
      <c r="AP18" s="36">
        <f>IF(LEFT(AT18,4)=".org",MAX(AP$1:AP17)+1,0)</f>
        <v>0</v>
      </c>
      <c r="AQ18" s="1">
        <f>IF(AT17="","",MAX(AQ19:AQ$128)+1)</f>
        <v>35</v>
      </c>
      <c r="AR18" s="1" t="str">
        <f t="shared" si="6"/>
        <v/>
      </c>
      <c r="AS18" s="1" t="str">
        <f t="shared" si="37"/>
        <v>0x80150858</v>
      </c>
      <c r="AT18" s="41" t="str">
        <f>INDEX(Code!$1:$1048576,ROW(),$M$3)&amp;""</f>
        <v>beq r6, r7, 0x8015086C</v>
      </c>
      <c r="AU18" s="36">
        <v>1</v>
      </c>
      <c r="AV18" s="36">
        <f t="shared" si="7"/>
        <v>4</v>
      </c>
      <c r="AW18" s="36">
        <f t="shared" si="8"/>
        <v>7</v>
      </c>
      <c r="AX18" s="36">
        <f t="shared" si="9"/>
        <v>11</v>
      </c>
      <c r="AY18" s="36">
        <f t="shared" si="10"/>
        <v>23</v>
      </c>
      <c r="AZ18" s="36">
        <f t="shared" si="27"/>
        <v>22</v>
      </c>
      <c r="BA18" s="42" t="str">
        <f t="shared" si="33"/>
        <v>beq</v>
      </c>
      <c r="BB18" s="42" t="str">
        <f t="shared" si="11"/>
        <v>r6</v>
      </c>
      <c r="BC18" s="42" t="str">
        <f t="shared" si="11"/>
        <v>r7</v>
      </c>
      <c r="BD18" s="42" t="str">
        <f t="shared" si="11"/>
        <v>0x8015086C</v>
      </c>
      <c r="BE18" s="42" t="str">
        <f t="shared" si="11"/>
        <v/>
      </c>
      <c r="BF18" s="42">
        <f t="shared" si="12"/>
        <v>1</v>
      </c>
      <c r="BG18" s="42">
        <f t="shared" si="28"/>
        <v>2</v>
      </c>
      <c r="BH18" s="42">
        <f t="shared" si="13"/>
        <v>0</v>
      </c>
      <c r="BI18" s="42">
        <f t="shared" si="40"/>
        <v>3</v>
      </c>
      <c r="BJ18" s="42">
        <f t="shared" si="30"/>
        <v>0</v>
      </c>
      <c r="BK18" s="42"/>
      <c r="BN18" s="36" t="str">
        <f t="shared" si="38"/>
        <v>00110</v>
      </c>
      <c r="BO18" s="36" t="str">
        <f t="shared" si="31"/>
        <v>00111</v>
      </c>
      <c r="BP18" s="36" t="str">
        <f t="shared" si="31"/>
        <v/>
      </c>
      <c r="BQ18" s="36" t="str">
        <f t="shared" si="14"/>
        <v>0x8015086C</v>
      </c>
      <c r="BR18" s="36" t="str">
        <f t="shared" si="15"/>
        <v>7FEAF794</v>
      </c>
      <c r="BS18" s="36" t="str">
        <f t="shared" si="16"/>
        <v>8015086C</v>
      </c>
      <c r="BT18" s="36" t="str">
        <f t="shared" si="35"/>
        <v>5086C</v>
      </c>
      <c r="BU18" s="36" t="str">
        <f t="shared" si="17"/>
        <v>0004</v>
      </c>
      <c r="BV18" s="36" t="str">
        <f t="shared" si="36"/>
        <v>005421B</v>
      </c>
      <c r="BW18" s="36" t="str">
        <f t="shared" si="18"/>
        <v>0000000000000100</v>
      </c>
      <c r="BX18" s="36" t="str">
        <f t="shared" si="19"/>
        <v>00000001010100001000011011</v>
      </c>
      <c r="BY18" s="36" t="str">
        <f t="shared" si="32"/>
        <v>01100</v>
      </c>
      <c r="BZ18" s="43" t="str">
        <f t="shared" si="39"/>
        <v>0000100001101100</v>
      </c>
      <c r="CA18" s="36" t="str">
        <f t="shared" si="21"/>
        <v/>
      </c>
      <c r="CB18" s="43" t="str">
        <f t="shared" si="22"/>
        <v>01010000100001101100</v>
      </c>
      <c r="CC18" s="43" t="str">
        <f>IFERROR(VLOOKUP(BA18,[1]Opcodes!$A$1:$B$88,2, FALSE),"")</f>
        <v>000100QWB</v>
      </c>
      <c r="CD18" s="36" t="str">
        <f>SUBSTITUTE(SUBSTITUTE(SUBSTITUTE(SUBSTITUTE(SUBSTITUTE(SUBSTITUTE(SUBSTITUTE(SUBSTITUTE(SUBSTITUTE(SUBSTITUTE(CC18,[1]Opcodes!$I$3,BN18),[1]Opcodes!$I$4,'Compile Sheet'!BO18),[1]Opcodes!$I$5,BP18),[1]Opcodes!$I$6,CA18),[1]Opcodes!$I$8,BW18),[1]Opcodes!$I$9,BX18),[1]Opcodes!$I$10,BY18),[1]Opcodes!$I$11,BZ18),[1]Opcodes!$I$15,"00000"),[1]Opcodes!$I$13,CB18)</f>
        <v>00010000110001110000000000000100</v>
      </c>
      <c r="CE18" s="36" t="str">
        <f t="shared" si="23"/>
        <v/>
      </c>
      <c r="CF18" s="36" t="str">
        <f t="shared" si="24"/>
        <v>0400C710</v>
      </c>
      <c r="CG18" s="36" t="str">
        <f t="shared" si="41"/>
        <v xml:space="preserve"> </v>
      </c>
      <c r="CI18" t="s">
        <v>148</v>
      </c>
    </row>
    <row r="19" spans="2:87">
      <c r="B19" s="36">
        <f t="shared" si="0"/>
        <v>0</v>
      </c>
      <c r="C19" s="36" t="str">
        <f>IFERROR(IF(INDEX($R$1:$AD$24,F19,Code!$L$1),E19,""),"")</f>
        <v/>
      </c>
      <c r="D19" s="1" t="str">
        <f t="shared" si="4"/>
        <v>00000000</v>
      </c>
      <c r="E19" t="str">
        <f t="shared" si="1"/>
        <v/>
      </c>
      <c r="F19" s="1">
        <f>IFERROR(VLOOKUP(INDEX(Code!$A:$A,'Compile Sheet'!AL19),'Compile Sheet'!$AF$1:$AG$24,2,FALSE),0)</f>
        <v>0</v>
      </c>
      <c r="AF19" s="44"/>
      <c r="AG19" s="45">
        <f>ROW()</f>
        <v>19</v>
      </c>
      <c r="AH19" s="48"/>
      <c r="AI19" s="47"/>
      <c r="AK19" s="1">
        <f t="shared" si="2"/>
        <v>0</v>
      </c>
      <c r="AL19" s="1" t="str">
        <f t="shared" si="5"/>
        <v/>
      </c>
      <c r="AM19" s="1" t="e">
        <f t="shared" si="26"/>
        <v>#VALUE!</v>
      </c>
      <c r="AN19" s="1" t="e">
        <f t="shared" si="3"/>
        <v>#VALUE!</v>
      </c>
      <c r="AP19" s="36">
        <f>IF(LEFT(AT19,4)=".org",MAX(AP$1:AP18)+1,0)</f>
        <v>0</v>
      </c>
      <c r="AQ19" s="1">
        <f>IF(AT18="","",MAX(AQ20:AQ$128)+1)</f>
        <v>34</v>
      </c>
      <c r="AR19" s="1" t="str">
        <f t="shared" si="6"/>
        <v/>
      </c>
      <c r="AS19" s="1" t="str">
        <f t="shared" si="37"/>
        <v>0x8015085C</v>
      </c>
      <c r="AT19" s="41" t="str">
        <f>INDEX(Code!$1:$1048576,ROW(),$M$3)&amp;""</f>
        <v>nop</v>
      </c>
      <c r="AU19" s="36">
        <v>1</v>
      </c>
      <c r="AV19" s="36">
        <f t="shared" si="7"/>
        <v>4</v>
      </c>
      <c r="AW19" s="36">
        <f t="shared" si="8"/>
        <v>4</v>
      </c>
      <c r="AX19" s="36">
        <f t="shared" si="9"/>
        <v>4</v>
      </c>
      <c r="AY19" s="36">
        <f t="shared" si="10"/>
        <v>4</v>
      </c>
      <c r="AZ19" s="36">
        <f t="shared" si="27"/>
        <v>3</v>
      </c>
      <c r="BA19" s="42" t="str">
        <f t="shared" si="33"/>
        <v>nop</v>
      </c>
      <c r="BB19" s="42" t="str">
        <f t="shared" si="11"/>
        <v/>
      </c>
      <c r="BC19" s="42" t="str">
        <f t="shared" si="11"/>
        <v/>
      </c>
      <c r="BD19" s="42" t="str">
        <f t="shared" si="11"/>
        <v/>
      </c>
      <c r="BE19" s="42" t="str">
        <f t="shared" si="11"/>
        <v/>
      </c>
      <c r="BF19" s="42">
        <f t="shared" si="12"/>
        <v>0</v>
      </c>
      <c r="BG19" s="42">
        <f t="shared" si="28"/>
        <v>0</v>
      </c>
      <c r="BH19" s="42">
        <f t="shared" si="13"/>
        <v>0</v>
      </c>
      <c r="BI19" s="42">
        <f t="shared" si="40"/>
        <v>0</v>
      </c>
      <c r="BJ19" s="42">
        <f t="shared" si="30"/>
        <v>0</v>
      </c>
      <c r="BK19" s="42"/>
      <c r="BN19" s="36" t="str">
        <f t="shared" si="38"/>
        <v/>
      </c>
      <c r="BO19" s="36" t="str">
        <f t="shared" si="38"/>
        <v/>
      </c>
      <c r="BP19" s="36" t="str">
        <f t="shared" si="38"/>
        <v/>
      </c>
      <c r="BQ19" s="36" t="str">
        <f t="shared" si="14"/>
        <v/>
      </c>
      <c r="BR19" s="36" t="str">
        <f t="shared" si="15"/>
        <v/>
      </c>
      <c r="BS19" s="36" t="str">
        <f t="shared" si="16"/>
        <v/>
      </c>
      <c r="BT19" s="36" t="str">
        <f t="shared" si="35"/>
        <v>00000</v>
      </c>
      <c r="BU19" s="36" t="str">
        <f t="shared" si="17"/>
        <v>BDE8</v>
      </c>
      <c r="BV19" s="36" t="str">
        <f t="shared" si="36"/>
        <v>0000000</v>
      </c>
      <c r="BW19" s="36" t="str">
        <f t="shared" si="18"/>
        <v/>
      </c>
      <c r="BX19" s="36" t="str">
        <f t="shared" si="19"/>
        <v/>
      </c>
      <c r="BY19" s="36" t="str">
        <f t="shared" si="32"/>
        <v/>
      </c>
      <c r="BZ19" s="43" t="str">
        <f t="shared" si="39"/>
        <v/>
      </c>
      <c r="CA19" s="36" t="str">
        <f t="shared" si="21"/>
        <v/>
      </c>
      <c r="CB19" s="43" t="str">
        <f t="shared" si="22"/>
        <v>00000000000000000000</v>
      </c>
      <c r="CC19" s="43" t="str">
        <f>IFERROR(VLOOKUP(BA19,[1]Opcodes!$A$1:$B$88,2, FALSE),"")</f>
        <v>000000ZZZZ000000</v>
      </c>
      <c r="CD19" s="36" t="str">
        <f>SUBSTITUTE(SUBSTITUTE(SUBSTITUTE(SUBSTITUTE(SUBSTITUTE(SUBSTITUTE(SUBSTITUTE(SUBSTITUTE(SUBSTITUTE(SUBSTITUTE(CC19,[1]Opcodes!$I$3,BN19),[1]Opcodes!$I$4,'Compile Sheet'!BO19),[1]Opcodes!$I$5,BP19),[1]Opcodes!$I$6,CA19),[1]Opcodes!$I$8,BW19),[1]Opcodes!$I$9,BX19),[1]Opcodes!$I$10,BY19),[1]Opcodes!$I$11,BZ19),[1]Opcodes!$I$15,"00000"),[1]Opcodes!$I$13,CB19)</f>
        <v>00000000000000000000000000000000</v>
      </c>
      <c r="CE19" s="36" t="str">
        <f t="shared" si="23"/>
        <v/>
      </c>
      <c r="CF19" s="36" t="str">
        <f t="shared" si="24"/>
        <v>00000000</v>
      </c>
      <c r="CG19" s="36" t="str">
        <f t="shared" si="41"/>
        <v xml:space="preserve"> </v>
      </c>
      <c r="CI19" t="s">
        <v>148</v>
      </c>
    </row>
    <row r="20" spans="2:87">
      <c r="B20" s="36">
        <f t="shared" si="0"/>
        <v>0</v>
      </c>
      <c r="C20" s="36" t="str">
        <f>IFERROR(IF(INDEX($R$1:$AD$24,F20,Code!$L$1),E20,""),"")</f>
        <v/>
      </c>
      <c r="D20" s="1" t="str">
        <f t="shared" si="4"/>
        <v>FFFFA524</v>
      </c>
      <c r="E20" t="str">
        <f t="shared" si="1"/>
        <v/>
      </c>
      <c r="F20" s="1">
        <f>IFERROR(VLOOKUP(INDEX(Code!$A:$A,'Compile Sheet'!AL20),'Compile Sheet'!$AF$1:$AG$24,2,FALSE),0)</f>
        <v>0</v>
      </c>
      <c r="H20" s="49" t="s">
        <v>157</v>
      </c>
      <c r="AF20" s="44"/>
      <c r="AG20" s="45">
        <f>ROW()</f>
        <v>20</v>
      </c>
      <c r="AH20" s="48"/>
      <c r="AI20" s="47"/>
      <c r="AK20" s="1">
        <f t="shared" si="2"/>
        <v>0</v>
      </c>
      <c r="AL20" s="1" t="str">
        <f t="shared" si="5"/>
        <v/>
      </c>
      <c r="AM20" s="1" t="e">
        <f t="shared" si="26"/>
        <v>#VALUE!</v>
      </c>
      <c r="AN20" s="1" t="e">
        <f t="shared" si="3"/>
        <v>#VALUE!</v>
      </c>
      <c r="AP20" s="36">
        <f>IF(LEFT(AT20,4)=".org",MAX(AP$1:AP19)+1,0)</f>
        <v>0</v>
      </c>
      <c r="AQ20" s="1">
        <f>IF(AT19="","",MAX(AQ21:AQ$128)+1)</f>
        <v>33</v>
      </c>
      <c r="AR20" s="1" t="str">
        <f t="shared" si="6"/>
        <v/>
      </c>
      <c r="AS20" s="1" t="str">
        <f t="shared" si="37"/>
        <v>0x80150860</v>
      </c>
      <c r="AT20" s="41" t="str">
        <f>INDEX(Code!$1:$1048576,ROW(),$M$3)&amp;""</f>
        <v>addiu r5, r5, -0x0001</v>
      </c>
      <c r="AU20" s="36">
        <v>1</v>
      </c>
      <c r="AV20" s="36">
        <f t="shared" si="7"/>
        <v>6</v>
      </c>
      <c r="AW20" s="36">
        <f t="shared" si="8"/>
        <v>9</v>
      </c>
      <c r="AX20" s="36">
        <f t="shared" si="9"/>
        <v>13</v>
      </c>
      <c r="AY20" s="36">
        <f t="shared" si="10"/>
        <v>22</v>
      </c>
      <c r="AZ20" s="36">
        <f t="shared" si="27"/>
        <v>21</v>
      </c>
      <c r="BA20" s="42" t="str">
        <f t="shared" si="33"/>
        <v>addiu</v>
      </c>
      <c r="BB20" s="42" t="str">
        <f t="shared" si="11"/>
        <v>r5</v>
      </c>
      <c r="BC20" s="42" t="str">
        <f t="shared" si="11"/>
        <v>r5</v>
      </c>
      <c r="BD20" s="42" t="str">
        <f t="shared" si="11"/>
        <v>-0x0001</v>
      </c>
      <c r="BE20" s="42" t="str">
        <f t="shared" si="11"/>
        <v/>
      </c>
      <c r="BF20" s="42">
        <f t="shared" si="12"/>
        <v>1</v>
      </c>
      <c r="BG20" s="42">
        <f t="shared" si="28"/>
        <v>2</v>
      </c>
      <c r="BH20" s="42">
        <f t="shared" si="13"/>
        <v>0</v>
      </c>
      <c r="BI20" s="42">
        <f t="shared" si="40"/>
        <v>3</v>
      </c>
      <c r="BJ20" s="42">
        <f t="shared" si="30"/>
        <v>0</v>
      </c>
      <c r="BK20" s="42"/>
      <c r="BN20" s="36" t="str">
        <f t="shared" si="38"/>
        <v>00101</v>
      </c>
      <c r="BO20" s="36" t="str">
        <f t="shared" si="38"/>
        <v>00101</v>
      </c>
      <c r="BP20" s="36" t="str">
        <f t="shared" si="38"/>
        <v/>
      </c>
      <c r="BQ20" s="36" t="str">
        <f t="shared" si="14"/>
        <v>-0x0001</v>
      </c>
      <c r="BR20" s="36" t="str">
        <f t="shared" si="15"/>
        <v>FFFFFFFF</v>
      </c>
      <c r="BS20" s="36" t="str">
        <f t="shared" si="16"/>
        <v>FFFFFFFF</v>
      </c>
      <c r="BT20" s="36" t="str">
        <f t="shared" si="35"/>
        <v>FFFFF</v>
      </c>
      <c r="BU20" s="36" t="str">
        <f t="shared" si="17"/>
        <v>BDE6</v>
      </c>
      <c r="BV20" s="36" t="str">
        <f t="shared" si="36"/>
        <v>3FFFFFF</v>
      </c>
      <c r="BW20" s="36" t="str">
        <f t="shared" si="18"/>
        <v>1011110111100110</v>
      </c>
      <c r="BX20" s="36" t="str">
        <f t="shared" si="19"/>
        <v>11111111111111111111111111</v>
      </c>
      <c r="BY20" s="36" t="str">
        <f t="shared" si="32"/>
        <v>11111</v>
      </c>
      <c r="BZ20" s="43" t="str">
        <f t="shared" si="39"/>
        <v>1111111111111111</v>
      </c>
      <c r="CA20" s="36" t="str">
        <f t="shared" si="21"/>
        <v/>
      </c>
      <c r="CB20" s="43" t="str">
        <f t="shared" si="22"/>
        <v>11111111111111111111</v>
      </c>
      <c r="CC20" s="43" t="str">
        <f>IFERROR(VLOOKUP(BA20,[1]Opcodes!$A$1:$B$88,2, FALSE),"")</f>
        <v>001001WQL</v>
      </c>
      <c r="CD20" s="36" t="str">
        <f>SUBSTITUTE(SUBSTITUTE(SUBSTITUTE(SUBSTITUTE(SUBSTITUTE(SUBSTITUTE(SUBSTITUTE(SUBSTITUTE(SUBSTITUTE(SUBSTITUTE(CC20,[1]Opcodes!$I$3,BN20),[1]Opcodes!$I$4,'Compile Sheet'!BO20),[1]Opcodes!$I$5,BP20),[1]Opcodes!$I$6,CA20),[1]Opcodes!$I$8,BW20),[1]Opcodes!$I$9,BX20),[1]Opcodes!$I$10,BY20),[1]Opcodes!$I$11,BZ20),[1]Opcodes!$I$15,"00000"),[1]Opcodes!$I$13,CB20)</f>
        <v>00100100101001011111111111111111</v>
      </c>
      <c r="CE20" s="36" t="str">
        <f t="shared" si="23"/>
        <v/>
      </c>
      <c r="CF20" s="36" t="str">
        <f t="shared" si="24"/>
        <v>FFFFA524</v>
      </c>
      <c r="CG20" s="36" t="str">
        <f t="shared" si="41"/>
        <v xml:space="preserve"> </v>
      </c>
      <c r="CI20" t="s">
        <v>148</v>
      </c>
    </row>
    <row r="21" spans="2:87">
      <c r="B21" s="36">
        <f t="shared" si="0"/>
        <v>0</v>
      </c>
      <c r="C21" s="36" t="str">
        <f>IFERROR(IF(INDEX($R$1:$AD$24,F21,Code!$L$1),E21,""),"")</f>
        <v/>
      </c>
      <c r="D21" s="1" t="str">
        <f t="shared" si="4"/>
        <v>13420508</v>
      </c>
      <c r="E21" t="str">
        <f t="shared" si="1"/>
        <v/>
      </c>
      <c r="F21" s="1">
        <f>IFERROR(VLOOKUP(INDEX(Code!$A:$A,'Compile Sheet'!AL21),'Compile Sheet'!$AF$1:$AG$24,2,FALSE),0)</f>
        <v>0</v>
      </c>
      <c r="H21" s="49" t="s">
        <v>157</v>
      </c>
      <c r="AF21" s="44"/>
      <c r="AG21" s="45">
        <f>ROW()</f>
        <v>21</v>
      </c>
      <c r="AH21" s="48"/>
      <c r="AI21" s="47"/>
      <c r="AK21" s="1">
        <f t="shared" si="2"/>
        <v>0</v>
      </c>
      <c r="AL21" s="1" t="str">
        <f t="shared" si="5"/>
        <v/>
      </c>
      <c r="AM21" s="1" t="e">
        <f t="shared" si="26"/>
        <v>#VALUE!</v>
      </c>
      <c r="AN21" s="1" t="e">
        <f t="shared" si="3"/>
        <v>#VALUE!</v>
      </c>
      <c r="AP21" s="36">
        <f>IF(LEFT(AT21,4)=".org",MAX(AP$1:AP20)+1,0)</f>
        <v>0</v>
      </c>
      <c r="AQ21" s="1">
        <f>IF(AT20="","",MAX(AQ22:AQ$128)+1)</f>
        <v>32</v>
      </c>
      <c r="AR21" s="1" t="str">
        <f t="shared" si="6"/>
        <v/>
      </c>
      <c r="AS21" s="1" t="str">
        <f t="shared" si="37"/>
        <v>0x80150864</v>
      </c>
      <c r="AT21" s="41" t="str">
        <f>INDEX(Code!$1:$1048576,ROW(),$M$3)&amp;""</f>
        <v>j 0x8015084C</v>
      </c>
      <c r="AU21" s="36">
        <v>1</v>
      </c>
      <c r="AV21" s="36">
        <f t="shared" si="7"/>
        <v>2</v>
      </c>
      <c r="AW21" s="36">
        <f t="shared" si="8"/>
        <v>13</v>
      </c>
      <c r="AX21" s="36">
        <f t="shared" si="9"/>
        <v>13</v>
      </c>
      <c r="AY21" s="36">
        <f t="shared" si="10"/>
        <v>13</v>
      </c>
      <c r="AZ21" s="36">
        <f t="shared" si="27"/>
        <v>12</v>
      </c>
      <c r="BA21" s="42" t="str">
        <f t="shared" si="33"/>
        <v>j</v>
      </c>
      <c r="BB21" s="42" t="str">
        <f t="shared" si="11"/>
        <v>0x8015084C</v>
      </c>
      <c r="BC21" s="42" t="str">
        <f t="shared" si="11"/>
        <v/>
      </c>
      <c r="BD21" s="42" t="str">
        <f t="shared" si="11"/>
        <v/>
      </c>
      <c r="BE21" s="42" t="str">
        <f t="shared" si="11"/>
        <v/>
      </c>
      <c r="BF21" s="42">
        <f t="shared" si="12"/>
        <v>0</v>
      </c>
      <c r="BG21" s="42">
        <f t="shared" si="28"/>
        <v>0</v>
      </c>
      <c r="BH21" s="42">
        <f t="shared" si="13"/>
        <v>0</v>
      </c>
      <c r="BI21" s="42">
        <f t="shared" si="40"/>
        <v>1</v>
      </c>
      <c r="BJ21" s="42">
        <f t="shared" si="30"/>
        <v>0</v>
      </c>
      <c r="BK21" s="42"/>
      <c r="BN21" s="36" t="str">
        <f t="shared" si="38"/>
        <v/>
      </c>
      <c r="BO21" s="36" t="str">
        <f t="shared" si="38"/>
        <v/>
      </c>
      <c r="BP21" s="36" t="str">
        <f t="shared" si="38"/>
        <v/>
      </c>
      <c r="BQ21" s="36" t="str">
        <f t="shared" si="14"/>
        <v>0x8015084C</v>
      </c>
      <c r="BR21" s="36" t="str">
        <f t="shared" si="15"/>
        <v>7FEAF7B4</v>
      </c>
      <c r="BS21" s="36" t="str">
        <f t="shared" si="16"/>
        <v>8015084C</v>
      </c>
      <c r="BT21" s="36" t="str">
        <f t="shared" si="35"/>
        <v>5084C</v>
      </c>
      <c r="BU21" s="36" t="str">
        <f t="shared" si="17"/>
        <v>FFF9</v>
      </c>
      <c r="BV21" s="36" t="str">
        <f t="shared" si="36"/>
        <v>0054213</v>
      </c>
      <c r="BW21" s="36" t="str">
        <f t="shared" si="18"/>
        <v>1111111111111001</v>
      </c>
      <c r="BX21" s="36" t="str">
        <f t="shared" si="19"/>
        <v>00000001010100001000010011</v>
      </c>
      <c r="BY21" s="36" t="str">
        <f t="shared" si="32"/>
        <v>01100</v>
      </c>
      <c r="BZ21" s="43" t="str">
        <f t="shared" si="39"/>
        <v>0000100001001100</v>
      </c>
      <c r="CA21" s="36" t="str">
        <f t="shared" si="21"/>
        <v/>
      </c>
      <c r="CB21" s="43" t="str">
        <f t="shared" si="22"/>
        <v>01010000100001001100</v>
      </c>
      <c r="CC21" s="43" t="str">
        <f>IFERROR(VLOOKUP(BA21,[1]Opcodes!$A$1:$B$88,2, FALSE),"")</f>
        <v>000010J</v>
      </c>
      <c r="CD21" s="36" t="str">
        <f>SUBSTITUTE(SUBSTITUTE(SUBSTITUTE(SUBSTITUTE(SUBSTITUTE(SUBSTITUTE(SUBSTITUTE(SUBSTITUTE(SUBSTITUTE(SUBSTITUTE(CC21,[1]Opcodes!$I$3,BN21),[1]Opcodes!$I$4,'Compile Sheet'!BO21),[1]Opcodes!$I$5,BP21),[1]Opcodes!$I$6,CA21),[1]Opcodes!$I$8,BW21),[1]Opcodes!$I$9,BX21),[1]Opcodes!$I$10,BY21),[1]Opcodes!$I$11,BZ21),[1]Opcodes!$I$15,"00000"),[1]Opcodes!$I$13,CB21)</f>
        <v>00001000000001010100001000010011</v>
      </c>
      <c r="CE21" s="36" t="str">
        <f t="shared" si="23"/>
        <v/>
      </c>
      <c r="CF21" s="36" t="str">
        <f t="shared" si="24"/>
        <v>13420508</v>
      </c>
      <c r="CG21" s="36" t="str">
        <f t="shared" si="41"/>
        <v xml:space="preserve"> </v>
      </c>
      <c r="CI21" t="s">
        <v>148</v>
      </c>
    </row>
    <row r="22" spans="2:87">
      <c r="B22" s="36">
        <f t="shared" si="0"/>
        <v>0</v>
      </c>
      <c r="C22" s="36" t="str">
        <f>IFERROR(IF(INDEX($R$1:$AD$24,F22,Code!$L$1),E22,""),"")</f>
        <v/>
      </c>
      <c r="D22" s="1" t="str">
        <f t="shared" si="4"/>
        <v>06006324</v>
      </c>
      <c r="E22" t="str">
        <f t="shared" si="1"/>
        <v/>
      </c>
      <c r="F22" s="1">
        <f>IFERROR(VLOOKUP(INDEX(Code!$A:$A,'Compile Sheet'!AL22),'Compile Sheet'!$AF$1:$AG$24,2,FALSE),0)</f>
        <v>0</v>
      </c>
      <c r="H22" s="49" t="s">
        <v>157</v>
      </c>
      <c r="AF22" s="44"/>
      <c r="AG22" s="45">
        <f>ROW()</f>
        <v>22</v>
      </c>
      <c r="AH22" s="48"/>
      <c r="AI22" s="47"/>
      <c r="AK22" s="1">
        <f t="shared" si="2"/>
        <v>0</v>
      </c>
      <c r="AL22" s="1" t="str">
        <f t="shared" si="5"/>
        <v/>
      </c>
      <c r="AM22" s="1" t="e">
        <f t="shared" si="26"/>
        <v>#VALUE!</v>
      </c>
      <c r="AN22" s="1" t="e">
        <f t="shared" si="3"/>
        <v>#VALUE!</v>
      </c>
      <c r="AP22" s="36">
        <f>IF(LEFT(AT22,4)=".org",MAX(AP$1:AP21)+1,0)</f>
        <v>0</v>
      </c>
      <c r="AQ22" s="1">
        <f>IF(AT21="","",MAX(AQ23:AQ$128)+1)</f>
        <v>31</v>
      </c>
      <c r="AR22" s="1" t="str">
        <f t="shared" si="6"/>
        <v/>
      </c>
      <c r="AS22" s="1" t="str">
        <f t="shared" si="37"/>
        <v>0x80150868</v>
      </c>
      <c r="AT22" s="41" t="str">
        <f>INDEX(Code!$1:$1048576,ROW(),$M$3)&amp;""</f>
        <v>addiu r3, r3, 0x0006</v>
      </c>
      <c r="AU22" s="36">
        <v>1</v>
      </c>
      <c r="AV22" s="36">
        <f t="shared" si="7"/>
        <v>6</v>
      </c>
      <c r="AW22" s="36">
        <f t="shared" si="8"/>
        <v>9</v>
      </c>
      <c r="AX22" s="36">
        <f t="shared" si="9"/>
        <v>13</v>
      </c>
      <c r="AY22" s="36">
        <f t="shared" si="10"/>
        <v>21</v>
      </c>
      <c r="AZ22" s="36">
        <f t="shared" si="27"/>
        <v>20</v>
      </c>
      <c r="BA22" s="42" t="str">
        <f t="shared" si="33"/>
        <v>addiu</v>
      </c>
      <c r="BB22" s="42" t="str">
        <f t="shared" si="11"/>
        <v>r3</v>
      </c>
      <c r="BC22" s="42" t="str">
        <f t="shared" si="11"/>
        <v>r3</v>
      </c>
      <c r="BD22" s="42" t="str">
        <f t="shared" si="11"/>
        <v>0x0006</v>
      </c>
      <c r="BE22" s="42" t="str">
        <f t="shared" si="11"/>
        <v/>
      </c>
      <c r="BF22" s="42">
        <f t="shared" si="12"/>
        <v>1</v>
      </c>
      <c r="BG22" s="42">
        <f t="shared" si="28"/>
        <v>2</v>
      </c>
      <c r="BH22" s="42">
        <f t="shared" si="13"/>
        <v>0</v>
      </c>
      <c r="BI22" s="42">
        <f t="shared" si="40"/>
        <v>3</v>
      </c>
      <c r="BJ22" s="42">
        <f t="shared" si="30"/>
        <v>0</v>
      </c>
      <c r="BK22" s="42"/>
      <c r="BN22" s="36" t="str">
        <f t="shared" si="38"/>
        <v>00011</v>
      </c>
      <c r="BO22" s="36" t="str">
        <f t="shared" si="38"/>
        <v>00011</v>
      </c>
      <c r="BP22" s="36" t="str">
        <f t="shared" si="38"/>
        <v/>
      </c>
      <c r="BQ22" s="36" t="str">
        <f t="shared" si="14"/>
        <v>0x0006</v>
      </c>
      <c r="BR22" s="36" t="str">
        <f t="shared" si="15"/>
        <v>FFFFFFFA</v>
      </c>
      <c r="BS22" s="36" t="str">
        <f t="shared" si="16"/>
        <v>00000006</v>
      </c>
      <c r="BT22" s="36" t="str">
        <f t="shared" si="35"/>
        <v>00006</v>
      </c>
      <c r="BU22" s="36" t="str">
        <f t="shared" si="17"/>
        <v>BDE7</v>
      </c>
      <c r="BV22" s="36" t="str">
        <f t="shared" si="36"/>
        <v>0000001</v>
      </c>
      <c r="BW22" s="36" t="str">
        <f t="shared" si="18"/>
        <v>1011110111100111</v>
      </c>
      <c r="BX22" s="36" t="str">
        <f t="shared" si="19"/>
        <v>00000000000000000000000001</v>
      </c>
      <c r="BY22" s="36" t="str">
        <f t="shared" si="32"/>
        <v>00110</v>
      </c>
      <c r="BZ22" s="43" t="str">
        <f t="shared" si="39"/>
        <v>0000000000000110</v>
      </c>
      <c r="CA22" s="36" t="str">
        <f t="shared" si="21"/>
        <v/>
      </c>
      <c r="CB22" s="43" t="str">
        <f t="shared" si="22"/>
        <v>00000000000000000110</v>
      </c>
      <c r="CC22" s="43" t="str">
        <f>IFERROR(VLOOKUP(BA22,[1]Opcodes!$A$1:$B$88,2, FALSE),"")</f>
        <v>001001WQL</v>
      </c>
      <c r="CD22" s="36" t="str">
        <f>SUBSTITUTE(SUBSTITUTE(SUBSTITUTE(SUBSTITUTE(SUBSTITUTE(SUBSTITUTE(SUBSTITUTE(SUBSTITUTE(SUBSTITUTE(SUBSTITUTE(CC22,[1]Opcodes!$I$3,BN22),[1]Opcodes!$I$4,'Compile Sheet'!BO22),[1]Opcodes!$I$5,BP22),[1]Opcodes!$I$6,CA22),[1]Opcodes!$I$8,BW22),[1]Opcodes!$I$9,BX22),[1]Opcodes!$I$10,BY22),[1]Opcodes!$I$11,BZ22),[1]Opcodes!$I$15,"00000"),[1]Opcodes!$I$13,CB22)</f>
        <v>00100100011000110000000000000110</v>
      </c>
      <c r="CE22" s="36" t="str">
        <f t="shared" si="23"/>
        <v/>
      </c>
      <c r="CF22" s="36" t="str">
        <f t="shared" si="24"/>
        <v>06006324</v>
      </c>
      <c r="CG22" s="36" t="str">
        <f t="shared" si="41"/>
        <v xml:space="preserve"> </v>
      </c>
      <c r="CI22" t="s">
        <v>148</v>
      </c>
    </row>
    <row r="23" spans="2:87">
      <c r="B23" s="36">
        <f t="shared" si="0"/>
        <v>0</v>
      </c>
      <c r="C23" s="36" t="str">
        <f>IFERROR(IF(INDEX($R$1:$AD$24,F23,Code!$L$1),E23,""),"")</f>
        <v/>
      </c>
      <c r="D23" s="1" t="str">
        <f t="shared" si="4"/>
        <v>06000011</v>
      </c>
      <c r="E23" t="str">
        <f t="shared" si="1"/>
        <v/>
      </c>
      <c r="F23" s="1">
        <f>IFERROR(VLOOKUP(INDEX(Code!$A:$A,'Compile Sheet'!AL23),'Compile Sheet'!$AF$1:$AG$24,2,FALSE),0)</f>
        <v>0</v>
      </c>
      <c r="H23" s="49" t="s">
        <v>157</v>
      </c>
      <c r="AF23" s="44"/>
      <c r="AG23" s="45">
        <f>ROW()</f>
        <v>23</v>
      </c>
      <c r="AH23" s="48"/>
      <c r="AI23" s="47"/>
      <c r="AK23" s="1">
        <f t="shared" si="2"/>
        <v>0</v>
      </c>
      <c r="AL23" s="1" t="str">
        <f t="shared" si="5"/>
        <v/>
      </c>
      <c r="AM23" s="1" t="e">
        <f t="shared" si="26"/>
        <v>#VALUE!</v>
      </c>
      <c r="AN23" s="1" t="e">
        <f t="shared" si="3"/>
        <v>#VALUE!</v>
      </c>
      <c r="AP23" s="36">
        <f>IF(LEFT(AT23,4)=".org",MAX(AP$1:AP22)+1,0)</f>
        <v>0</v>
      </c>
      <c r="AQ23" s="1">
        <f>IF(AT22="","",MAX(AQ24:AQ$128)+1)</f>
        <v>30</v>
      </c>
      <c r="AR23" s="1" t="str">
        <f t="shared" si="6"/>
        <v/>
      </c>
      <c r="AS23" s="1" t="str">
        <f t="shared" si="37"/>
        <v>0x8015086C</v>
      </c>
      <c r="AT23" s="41" t="str">
        <f>INDEX(Code!$1:$1048576,ROW(),$M$3)&amp;""</f>
        <v>beq r8, r0, 0x80150888</v>
      </c>
      <c r="AU23" s="36">
        <v>1</v>
      </c>
      <c r="AV23" s="36">
        <f t="shared" si="7"/>
        <v>4</v>
      </c>
      <c r="AW23" s="36">
        <f t="shared" si="8"/>
        <v>7</v>
      </c>
      <c r="AX23" s="36">
        <f t="shared" si="9"/>
        <v>11</v>
      </c>
      <c r="AY23" s="36">
        <f t="shared" si="10"/>
        <v>23</v>
      </c>
      <c r="AZ23" s="36">
        <f t="shared" si="27"/>
        <v>22</v>
      </c>
      <c r="BA23" s="42" t="str">
        <f t="shared" si="33"/>
        <v>beq</v>
      </c>
      <c r="BB23" s="42" t="str">
        <f t="shared" si="11"/>
        <v>r8</v>
      </c>
      <c r="BC23" s="42" t="str">
        <f t="shared" si="11"/>
        <v>r0</v>
      </c>
      <c r="BD23" s="42" t="str">
        <f t="shared" si="11"/>
        <v>0x80150888</v>
      </c>
      <c r="BE23" s="42" t="str">
        <f t="shared" si="11"/>
        <v/>
      </c>
      <c r="BF23" s="42">
        <f t="shared" si="12"/>
        <v>1</v>
      </c>
      <c r="BG23" s="42">
        <f t="shared" si="28"/>
        <v>2</v>
      </c>
      <c r="BH23" s="42">
        <f t="shared" si="13"/>
        <v>0</v>
      </c>
      <c r="BI23" s="42">
        <f t="shared" si="40"/>
        <v>3</v>
      </c>
      <c r="BJ23" s="42">
        <f t="shared" si="30"/>
        <v>0</v>
      </c>
      <c r="BK23" s="42"/>
      <c r="BN23" s="36" t="str">
        <f t="shared" si="38"/>
        <v>01000</v>
      </c>
      <c r="BO23" s="36" t="str">
        <f t="shared" si="38"/>
        <v>00000</v>
      </c>
      <c r="BP23" s="36" t="str">
        <f t="shared" si="38"/>
        <v/>
      </c>
      <c r="BQ23" s="36" t="str">
        <f t="shared" si="14"/>
        <v>0x80150888</v>
      </c>
      <c r="BR23" s="36" t="str">
        <f t="shared" si="15"/>
        <v>7FEAF778</v>
      </c>
      <c r="BS23" s="36" t="str">
        <f t="shared" si="16"/>
        <v>80150888</v>
      </c>
      <c r="BT23" s="36" t="str">
        <f t="shared" si="35"/>
        <v>50888</v>
      </c>
      <c r="BU23" s="36" t="str">
        <f t="shared" si="17"/>
        <v>0006</v>
      </c>
      <c r="BV23" s="36" t="str">
        <f t="shared" si="36"/>
        <v>0054222</v>
      </c>
      <c r="BW23" s="36" t="str">
        <f t="shared" si="18"/>
        <v>0000000000000110</v>
      </c>
      <c r="BX23" s="36" t="str">
        <f t="shared" si="19"/>
        <v>00000001010100001000100010</v>
      </c>
      <c r="BY23" s="36" t="str">
        <f t="shared" si="32"/>
        <v>01000</v>
      </c>
      <c r="BZ23" s="43" t="str">
        <f t="shared" si="39"/>
        <v>0000100010001000</v>
      </c>
      <c r="CA23" s="36" t="str">
        <f t="shared" si="21"/>
        <v/>
      </c>
      <c r="CB23" s="43" t="str">
        <f t="shared" si="22"/>
        <v>01010000100010001000</v>
      </c>
      <c r="CC23" s="43" t="str">
        <f>IFERROR(VLOOKUP(BA23,[1]Opcodes!$A$1:$B$88,2, FALSE),"")</f>
        <v>000100QWB</v>
      </c>
      <c r="CD23" s="36" t="str">
        <f>SUBSTITUTE(SUBSTITUTE(SUBSTITUTE(SUBSTITUTE(SUBSTITUTE(SUBSTITUTE(SUBSTITUTE(SUBSTITUTE(SUBSTITUTE(SUBSTITUTE(CC23,[1]Opcodes!$I$3,BN23),[1]Opcodes!$I$4,'Compile Sheet'!BO23),[1]Opcodes!$I$5,BP23),[1]Opcodes!$I$6,CA23),[1]Opcodes!$I$8,BW23),[1]Opcodes!$I$9,BX23),[1]Opcodes!$I$10,BY23),[1]Opcodes!$I$11,BZ23),[1]Opcodes!$I$15,"00000"),[1]Opcodes!$I$13,CB23)</f>
        <v>00010001000000000000000000000110</v>
      </c>
      <c r="CE23" s="36" t="str">
        <f t="shared" si="23"/>
        <v/>
      </c>
      <c r="CF23" s="36" t="str">
        <f t="shared" si="24"/>
        <v>06000011</v>
      </c>
      <c r="CG23" s="36" t="str">
        <f t="shared" si="41"/>
        <v xml:space="preserve"> </v>
      </c>
      <c r="CI23" t="s">
        <v>148</v>
      </c>
    </row>
    <row r="24" spans="2:87">
      <c r="B24" s="36">
        <f t="shared" si="0"/>
        <v>0</v>
      </c>
      <c r="C24" s="36" t="str">
        <f>IFERROR(IF(INDEX($R$1:$AD$24,F24,Code!$L$1),E24,""),"")</f>
        <v/>
      </c>
      <c r="D24" s="1" t="str">
        <f t="shared" si="4"/>
        <v>A6086590</v>
      </c>
      <c r="E24" t="str">
        <f t="shared" si="1"/>
        <v/>
      </c>
      <c r="F24" s="1">
        <f>IFERROR(VLOOKUP(INDEX(Code!$A:$A,'Compile Sheet'!AL24),'Compile Sheet'!$AF$1:$AG$24,2,FALSE),0)</f>
        <v>0</v>
      </c>
      <c r="H24" s="49" t="s">
        <v>157</v>
      </c>
      <c r="AF24" s="50"/>
      <c r="AG24" s="51">
        <f>ROW()</f>
        <v>24</v>
      </c>
      <c r="AH24" s="52"/>
      <c r="AI24" s="53"/>
      <c r="AK24" s="1">
        <f t="shared" si="2"/>
        <v>0</v>
      </c>
      <c r="AL24" s="1" t="str">
        <f t="shared" si="5"/>
        <v/>
      </c>
      <c r="AM24" s="1" t="e">
        <f t="shared" si="26"/>
        <v>#VALUE!</v>
      </c>
      <c r="AN24" s="1" t="e">
        <f t="shared" si="3"/>
        <v>#VALUE!</v>
      </c>
      <c r="AP24" s="36">
        <f>IF(LEFT(AT24,4)=".org",MAX(AP$1:AP23)+1,0)</f>
        <v>0</v>
      </c>
      <c r="AQ24" s="1">
        <f>IF(AT23="","",MAX(AQ25:AQ$128)+1)</f>
        <v>29</v>
      </c>
      <c r="AR24" s="1" t="str">
        <f t="shared" si="6"/>
        <v/>
      </c>
      <c r="AS24" s="1" t="str">
        <f t="shared" si="37"/>
        <v>0x80150870</v>
      </c>
      <c r="AT24" s="41" t="str">
        <f>INDEX(Code!$1:$1048576,ROW(),$M$3)&amp;""</f>
        <v>lbu r5, 0x08A6(r3)</v>
      </c>
      <c r="AU24" s="36">
        <v>1</v>
      </c>
      <c r="AV24" s="36">
        <f t="shared" si="7"/>
        <v>4</v>
      </c>
      <c r="AW24" s="36">
        <f t="shared" si="8"/>
        <v>7</v>
      </c>
      <c r="AX24" s="36">
        <f t="shared" si="9"/>
        <v>16</v>
      </c>
      <c r="AY24" s="36">
        <f t="shared" si="10"/>
        <v>15</v>
      </c>
      <c r="AZ24" s="36">
        <f t="shared" si="27"/>
        <v>18</v>
      </c>
      <c r="BA24" s="42" t="str">
        <f t="shared" si="33"/>
        <v>lbu</v>
      </c>
      <c r="BB24" s="42" t="str">
        <f t="shared" si="11"/>
        <v>r5</v>
      </c>
      <c r="BC24" s="42" t="str">
        <f t="shared" si="11"/>
        <v>0x08A6</v>
      </c>
      <c r="BD24" s="42" t="str">
        <f t="shared" si="11"/>
        <v/>
      </c>
      <c r="BE24" s="42" t="str">
        <f t="shared" si="11"/>
        <v>r3</v>
      </c>
      <c r="BF24" s="42">
        <f t="shared" si="12"/>
        <v>1</v>
      </c>
      <c r="BG24" s="42">
        <f t="shared" si="28"/>
        <v>0</v>
      </c>
      <c r="BH24" s="42">
        <f t="shared" si="13"/>
        <v>0</v>
      </c>
      <c r="BI24" s="42">
        <f t="shared" si="40"/>
        <v>2</v>
      </c>
      <c r="BJ24" s="42">
        <f t="shared" si="30"/>
        <v>4</v>
      </c>
      <c r="BK24" s="42"/>
      <c r="BN24" s="36" t="str">
        <f t="shared" si="38"/>
        <v>00101</v>
      </c>
      <c r="BO24" s="36" t="str">
        <f t="shared" si="38"/>
        <v/>
      </c>
      <c r="BP24" s="36" t="str">
        <f t="shared" si="38"/>
        <v/>
      </c>
      <c r="BQ24" s="36" t="str">
        <f t="shared" si="14"/>
        <v>0x08A6</v>
      </c>
      <c r="BR24" s="36" t="str">
        <f t="shared" si="15"/>
        <v>FFFFF75A</v>
      </c>
      <c r="BS24" s="36" t="str">
        <f t="shared" si="16"/>
        <v>000008A6</v>
      </c>
      <c r="BT24" s="36" t="str">
        <f t="shared" si="35"/>
        <v>008A6</v>
      </c>
      <c r="BU24" s="36" t="str">
        <f t="shared" si="17"/>
        <v>C00D</v>
      </c>
      <c r="BV24" s="36" t="str">
        <f t="shared" si="36"/>
        <v>0000229</v>
      </c>
      <c r="BW24" s="36" t="str">
        <f t="shared" si="18"/>
        <v>1100000000001101</v>
      </c>
      <c r="BX24" s="36" t="str">
        <f t="shared" si="19"/>
        <v>00000000000000001000101001</v>
      </c>
      <c r="BY24" s="36" t="str">
        <f t="shared" si="32"/>
        <v>00110</v>
      </c>
      <c r="BZ24" s="43" t="str">
        <f t="shared" si="39"/>
        <v>0000100010100110</v>
      </c>
      <c r="CA24" s="36" t="str">
        <f t="shared" si="21"/>
        <v>00011</v>
      </c>
      <c r="CB24" s="43" t="str">
        <f t="shared" si="22"/>
        <v>00000000100010100110</v>
      </c>
      <c r="CC24" s="43" t="str">
        <f>IFERROR(VLOOKUP(BA24,[1]Opcodes!$A$1:$B$88,2, FALSE),"")</f>
        <v>100100RQL</v>
      </c>
      <c r="CD24" s="36" t="str">
        <f>SUBSTITUTE(SUBSTITUTE(SUBSTITUTE(SUBSTITUTE(SUBSTITUTE(SUBSTITUTE(SUBSTITUTE(SUBSTITUTE(SUBSTITUTE(SUBSTITUTE(CC24,[1]Opcodes!$I$3,BN24),[1]Opcodes!$I$4,'Compile Sheet'!BO24),[1]Opcodes!$I$5,BP24),[1]Opcodes!$I$6,CA24),[1]Opcodes!$I$8,BW24),[1]Opcodes!$I$9,BX24),[1]Opcodes!$I$10,BY24),[1]Opcodes!$I$11,BZ24),[1]Opcodes!$I$15,"00000"),[1]Opcodes!$I$13,CB24)</f>
        <v>10010000011001010000100010100110</v>
      </c>
      <c r="CE24" s="36" t="str">
        <f t="shared" si="23"/>
        <v/>
      </c>
      <c r="CF24" s="36" t="str">
        <f t="shared" si="24"/>
        <v>A6086590</v>
      </c>
      <c r="CG24" s="36" t="str">
        <f t="shared" si="41"/>
        <v xml:space="preserve"> </v>
      </c>
      <c r="CI24" t="s">
        <v>148</v>
      </c>
    </row>
    <row r="25" spans="2:87">
      <c r="B25" s="36">
        <f t="shared" si="0"/>
        <v>0</v>
      </c>
      <c r="C25" s="36" t="str">
        <f>IFERROR(IF(INDEX($R$1:$AD$24,F25,Code!$L$1),E25,""),"")</f>
        <v/>
      </c>
      <c r="D25" s="1" t="str">
        <f t="shared" si="4"/>
        <v>01006324</v>
      </c>
      <c r="E25" t="str">
        <f t="shared" si="1"/>
        <v/>
      </c>
      <c r="F25" s="1">
        <f>IFERROR(VLOOKUP(INDEX(Code!$A:$A,'Compile Sheet'!AL25),'Compile Sheet'!$AF$1:$AG$24,2,FALSE),0)</f>
        <v>0</v>
      </c>
      <c r="H25" s="49" t="s">
        <v>157</v>
      </c>
      <c r="R25" t="s">
        <v>203</v>
      </c>
      <c r="S25" t="s">
        <v>102</v>
      </c>
      <c r="T25">
        <v>3</v>
      </c>
      <c r="U25" t="s">
        <v>204</v>
      </c>
      <c r="V25">
        <v>4</v>
      </c>
      <c r="W25">
        <v>5</v>
      </c>
      <c r="X25">
        <v>6</v>
      </c>
      <c r="Y25">
        <v>7</v>
      </c>
      <c r="Z25">
        <v>8</v>
      </c>
      <c r="AA25">
        <v>9</v>
      </c>
      <c r="AB25">
        <v>10</v>
      </c>
      <c r="AC25">
        <v>11</v>
      </c>
      <c r="AD25">
        <v>12</v>
      </c>
      <c r="AK25" s="1">
        <f t="shared" si="2"/>
        <v>0</v>
      </c>
      <c r="AL25" s="1" t="str">
        <f t="shared" si="5"/>
        <v/>
      </c>
      <c r="AM25" s="1" t="e">
        <f t="shared" si="26"/>
        <v>#VALUE!</v>
      </c>
      <c r="AN25" s="1" t="e">
        <f t="shared" si="3"/>
        <v>#VALUE!</v>
      </c>
      <c r="AP25" s="36">
        <f>IF(LEFT(AT25,4)=".org",MAX(AP$1:AP24)+1,0)</f>
        <v>0</v>
      </c>
      <c r="AQ25" s="1">
        <f>IF(AT24="","",MAX(AQ26:AQ$128)+1)</f>
        <v>28</v>
      </c>
      <c r="AR25" s="1" t="str">
        <f t="shared" si="6"/>
        <v/>
      </c>
      <c r="AS25" s="1" t="str">
        <f t="shared" si="37"/>
        <v>0x80150874</v>
      </c>
      <c r="AT25" s="41" t="str">
        <f>INDEX(Code!$1:$1048576,ROW(),$M$3)&amp;""</f>
        <v>addiu r3, r3, 0x0001</v>
      </c>
      <c r="AU25" s="36">
        <v>1</v>
      </c>
      <c r="AV25" s="36">
        <f t="shared" si="7"/>
        <v>6</v>
      </c>
      <c r="AW25" s="36">
        <f t="shared" si="8"/>
        <v>9</v>
      </c>
      <c r="AX25" s="36">
        <f t="shared" si="9"/>
        <v>13</v>
      </c>
      <c r="AY25" s="36">
        <f t="shared" si="10"/>
        <v>21</v>
      </c>
      <c r="AZ25" s="36">
        <f t="shared" si="27"/>
        <v>20</v>
      </c>
      <c r="BA25" s="42" t="str">
        <f t="shared" si="33"/>
        <v>addiu</v>
      </c>
      <c r="BB25" s="42" t="str">
        <f t="shared" si="11"/>
        <v>r3</v>
      </c>
      <c r="BC25" s="42" t="str">
        <f t="shared" si="11"/>
        <v>r3</v>
      </c>
      <c r="BD25" s="42" t="str">
        <f t="shared" si="11"/>
        <v>0x0001</v>
      </c>
      <c r="BE25" s="42" t="str">
        <f t="shared" si="11"/>
        <v/>
      </c>
      <c r="BF25" s="42">
        <f t="shared" si="12"/>
        <v>1</v>
      </c>
      <c r="BG25" s="42">
        <f t="shared" si="28"/>
        <v>2</v>
      </c>
      <c r="BH25" s="42">
        <f t="shared" si="13"/>
        <v>0</v>
      </c>
      <c r="BI25" s="42">
        <f t="shared" si="40"/>
        <v>3</v>
      </c>
      <c r="BJ25" s="42">
        <f t="shared" si="30"/>
        <v>0</v>
      </c>
      <c r="BK25" s="42"/>
      <c r="BN25" s="36" t="str">
        <f t="shared" si="38"/>
        <v>00011</v>
      </c>
      <c r="BO25" s="36" t="str">
        <f t="shared" si="38"/>
        <v>00011</v>
      </c>
      <c r="BP25" s="36" t="str">
        <f t="shared" si="38"/>
        <v/>
      </c>
      <c r="BQ25" s="36" t="str">
        <f t="shared" si="14"/>
        <v>0x0001</v>
      </c>
      <c r="BR25" s="36" t="str">
        <f t="shared" si="15"/>
        <v>FFFFFFFF</v>
      </c>
      <c r="BS25" s="36" t="str">
        <f t="shared" si="16"/>
        <v>00000001</v>
      </c>
      <c r="BT25" s="36" t="str">
        <f t="shared" si="35"/>
        <v>00001</v>
      </c>
      <c r="BU25" s="36" t="str">
        <f t="shared" si="17"/>
        <v>BDE3</v>
      </c>
      <c r="BV25" s="36" t="str">
        <f t="shared" si="36"/>
        <v>0000000</v>
      </c>
      <c r="BW25" s="36" t="str">
        <f t="shared" si="18"/>
        <v>1011110111100011</v>
      </c>
      <c r="BX25" s="36" t="str">
        <f t="shared" si="19"/>
        <v>00000000000000000000000000</v>
      </c>
      <c r="BY25" s="36" t="str">
        <f t="shared" si="32"/>
        <v>00001</v>
      </c>
      <c r="BZ25" s="43" t="str">
        <f t="shared" si="39"/>
        <v>0000000000000001</v>
      </c>
      <c r="CA25" s="36" t="str">
        <f t="shared" si="21"/>
        <v/>
      </c>
      <c r="CB25" s="43" t="str">
        <f t="shared" si="22"/>
        <v>00000000000000000001</v>
      </c>
      <c r="CC25" s="43" t="str">
        <f>IFERROR(VLOOKUP(BA25,[1]Opcodes!$A$1:$B$88,2, FALSE),"")</f>
        <v>001001WQL</v>
      </c>
      <c r="CD25" s="36" t="str">
        <f>SUBSTITUTE(SUBSTITUTE(SUBSTITUTE(SUBSTITUTE(SUBSTITUTE(SUBSTITUTE(SUBSTITUTE(SUBSTITUTE(SUBSTITUTE(SUBSTITUTE(CC25,[1]Opcodes!$I$3,BN25),[1]Opcodes!$I$4,'Compile Sheet'!BO25),[1]Opcodes!$I$5,BP25),[1]Opcodes!$I$6,CA25),[1]Opcodes!$I$8,BW25),[1]Opcodes!$I$9,BX25),[1]Opcodes!$I$10,BY25),[1]Opcodes!$I$11,BZ25),[1]Opcodes!$I$15,"00000"),[1]Opcodes!$I$13,CB25)</f>
        <v>00100100011000110000000000000001</v>
      </c>
      <c r="CE25" s="36" t="str">
        <f t="shared" si="23"/>
        <v/>
      </c>
      <c r="CF25" s="36" t="str">
        <f t="shared" si="24"/>
        <v>01006324</v>
      </c>
      <c r="CG25" s="36" t="str">
        <f t="shared" si="41"/>
        <v xml:space="preserve"> </v>
      </c>
      <c r="CI25" t="s">
        <v>148</v>
      </c>
    </row>
    <row r="26" spans="2:87">
      <c r="B26" s="36">
        <f t="shared" si="0"/>
        <v>0</v>
      </c>
      <c r="C26" s="36" t="str">
        <f>IFERROR(IF(INDEX($R$1:$AD$24,F26,Code!$L$1),E26,""),"")</f>
        <v/>
      </c>
      <c r="D26" s="1" t="str">
        <f t="shared" si="4"/>
        <v>FCFFA214</v>
      </c>
      <c r="E26" t="str">
        <f t="shared" si="1"/>
        <v/>
      </c>
      <c r="F26" s="1">
        <f>IFERROR(VLOOKUP(INDEX(Code!$A:$A,'Compile Sheet'!AL26),'Compile Sheet'!$AF$1:$AG$24,2,FALSE),0)</f>
        <v>0</v>
      </c>
      <c r="H26" s="49" t="s">
        <v>157</v>
      </c>
      <c r="AK26" s="1">
        <f t="shared" si="2"/>
        <v>0</v>
      </c>
      <c r="AL26" s="1" t="str">
        <f t="shared" si="5"/>
        <v/>
      </c>
      <c r="AM26" s="1" t="e">
        <f t="shared" si="26"/>
        <v>#VALUE!</v>
      </c>
      <c r="AN26" s="1" t="e">
        <f t="shared" si="3"/>
        <v>#VALUE!</v>
      </c>
      <c r="AP26" s="36">
        <f>IF(LEFT(AT26,4)=".org",MAX(AP$1:AP25)+1,0)</f>
        <v>0</v>
      </c>
      <c r="AQ26" s="1">
        <f>IF(AT25="","",MAX(AQ27:AQ$128)+1)</f>
        <v>27</v>
      </c>
      <c r="AR26" s="1" t="str">
        <f t="shared" si="6"/>
        <v/>
      </c>
      <c r="AS26" s="1" t="str">
        <f t="shared" si="37"/>
        <v>0x80150878</v>
      </c>
      <c r="AT26" s="41" t="str">
        <f>INDEX(Code!$1:$1048576,ROW(),$M$3)&amp;""</f>
        <v>bne r5, r2, 0x8015086C</v>
      </c>
      <c r="AU26" s="36">
        <v>1</v>
      </c>
      <c r="AV26" s="36">
        <f t="shared" si="7"/>
        <v>4</v>
      </c>
      <c r="AW26" s="36">
        <f t="shared" si="8"/>
        <v>7</v>
      </c>
      <c r="AX26" s="36">
        <f t="shared" si="9"/>
        <v>11</v>
      </c>
      <c r="AY26" s="36">
        <f t="shared" si="10"/>
        <v>23</v>
      </c>
      <c r="AZ26" s="36">
        <f t="shared" si="27"/>
        <v>22</v>
      </c>
      <c r="BA26" s="42" t="str">
        <f t="shared" si="33"/>
        <v>bne</v>
      </c>
      <c r="BB26" s="42" t="str">
        <f t="shared" si="11"/>
        <v>r5</v>
      </c>
      <c r="BC26" s="42" t="str">
        <f t="shared" si="11"/>
        <v>r2</v>
      </c>
      <c r="BD26" s="42" t="str">
        <f t="shared" si="11"/>
        <v>0x8015086C</v>
      </c>
      <c r="BE26" s="42" t="str">
        <f t="shared" si="11"/>
        <v/>
      </c>
      <c r="BF26" s="42">
        <f t="shared" si="12"/>
        <v>1</v>
      </c>
      <c r="BG26" s="42">
        <f t="shared" si="28"/>
        <v>2</v>
      </c>
      <c r="BH26" s="42">
        <f t="shared" si="13"/>
        <v>0</v>
      </c>
      <c r="BI26" s="42">
        <f t="shared" si="40"/>
        <v>3</v>
      </c>
      <c r="BJ26" s="42">
        <f t="shared" si="30"/>
        <v>0</v>
      </c>
      <c r="BK26" s="42"/>
      <c r="BN26" s="36" t="str">
        <f t="shared" si="38"/>
        <v>00101</v>
      </c>
      <c r="BO26" s="36" t="str">
        <f t="shared" si="38"/>
        <v>00010</v>
      </c>
      <c r="BP26" s="36" t="str">
        <f t="shared" si="38"/>
        <v/>
      </c>
      <c r="BQ26" s="36" t="str">
        <f t="shared" si="14"/>
        <v>0x8015086C</v>
      </c>
      <c r="BR26" s="36" t="str">
        <f t="shared" si="15"/>
        <v>7FEAF794</v>
      </c>
      <c r="BS26" s="36" t="str">
        <f t="shared" si="16"/>
        <v>8015086C</v>
      </c>
      <c r="BT26" s="36" t="str">
        <f t="shared" si="35"/>
        <v>5086C</v>
      </c>
      <c r="BU26" s="36" t="str">
        <f t="shared" si="17"/>
        <v>FFFC</v>
      </c>
      <c r="BV26" s="36" t="str">
        <f t="shared" si="36"/>
        <v>005421B</v>
      </c>
      <c r="BW26" s="36" t="str">
        <f t="shared" si="18"/>
        <v>1111111111111100</v>
      </c>
      <c r="BX26" s="36" t="str">
        <f t="shared" si="19"/>
        <v>00000001010100001000011011</v>
      </c>
      <c r="BY26" s="36" t="str">
        <f t="shared" si="32"/>
        <v>01100</v>
      </c>
      <c r="BZ26" s="43" t="str">
        <f t="shared" si="39"/>
        <v>0000100001101100</v>
      </c>
      <c r="CA26" s="36" t="str">
        <f t="shared" si="21"/>
        <v/>
      </c>
      <c r="CB26" s="43" t="str">
        <f t="shared" si="22"/>
        <v>01010000100001101100</v>
      </c>
      <c r="CC26" s="43" t="str">
        <f>IFERROR(VLOOKUP(BA26,[1]Opcodes!$A$1:$B$88,2, FALSE),"")</f>
        <v>000101QWB</v>
      </c>
      <c r="CD26" s="36" t="str">
        <f>SUBSTITUTE(SUBSTITUTE(SUBSTITUTE(SUBSTITUTE(SUBSTITUTE(SUBSTITUTE(SUBSTITUTE(SUBSTITUTE(SUBSTITUTE(SUBSTITUTE(CC26,[1]Opcodes!$I$3,BN26),[1]Opcodes!$I$4,'Compile Sheet'!BO26),[1]Opcodes!$I$5,BP26),[1]Opcodes!$I$6,CA26),[1]Opcodes!$I$8,BW26),[1]Opcodes!$I$9,BX26),[1]Opcodes!$I$10,BY26),[1]Opcodes!$I$11,BZ26),[1]Opcodes!$I$15,"00000"),[1]Opcodes!$I$13,CB26)</f>
        <v>00010100101000101111111111111100</v>
      </c>
      <c r="CE26" s="36" t="str">
        <f t="shared" si="23"/>
        <v/>
      </c>
      <c r="CF26" s="36" t="str">
        <f t="shared" si="24"/>
        <v>FCFFA214</v>
      </c>
      <c r="CG26" s="36" t="str">
        <f t="shared" si="41"/>
        <v xml:space="preserve"> </v>
      </c>
      <c r="CI26" t="s">
        <v>148</v>
      </c>
    </row>
    <row r="27" spans="2:87">
      <c r="B27" s="36">
        <f t="shared" si="0"/>
        <v>0</v>
      </c>
      <c r="C27" s="36" t="str">
        <f>IFERROR(IF(INDEX($R$1:$AD$24,F27,Code!$L$1),E27,""),"")</f>
        <v/>
      </c>
      <c r="D27" s="1" t="str">
        <f t="shared" si="4"/>
        <v>FFFF0825</v>
      </c>
      <c r="E27" t="str">
        <f t="shared" si="1"/>
        <v/>
      </c>
      <c r="F27" s="1">
        <f>IFERROR(VLOOKUP(INDEX(Code!$A:$A,'Compile Sheet'!AL27),'Compile Sheet'!$AF$1:$AG$24,2,FALSE),0)</f>
        <v>0</v>
      </c>
      <c r="H27" s="49" t="s">
        <v>157</v>
      </c>
      <c r="Q27">
        <v>1</v>
      </c>
      <c r="R27" t="str">
        <f t="shared" ref="R27:R38" si="42">IFERROR(INDEX($R$25:$AD$25,1,ROW()-ROW($R$27)+1)&amp;"","")</f>
        <v>Battle</v>
      </c>
      <c r="AK27" s="1">
        <f t="shared" si="2"/>
        <v>0</v>
      </c>
      <c r="AL27" s="1" t="str">
        <f t="shared" si="5"/>
        <v/>
      </c>
      <c r="AM27" s="1" t="e">
        <f t="shared" si="26"/>
        <v>#VALUE!</v>
      </c>
      <c r="AN27" s="1" t="e">
        <f t="shared" si="3"/>
        <v>#VALUE!</v>
      </c>
      <c r="AP27" s="36">
        <f>IF(LEFT(AT27,4)=".org",MAX(AP$1:AP26)+1,0)</f>
        <v>0</v>
      </c>
      <c r="AQ27" s="1">
        <f>IF(AT26="","",MAX(AQ28:AQ$128)+1)</f>
        <v>26</v>
      </c>
      <c r="AR27" s="1" t="str">
        <f t="shared" si="6"/>
        <v/>
      </c>
      <c r="AS27" s="1" t="str">
        <f t="shared" si="37"/>
        <v>0x8015087C</v>
      </c>
      <c r="AT27" s="41" t="str">
        <f>INDEX(Code!$1:$1048576,ROW(),$M$3)&amp;""</f>
        <v>addiu r8, r8, -0x0001</v>
      </c>
      <c r="AU27" s="36">
        <v>1</v>
      </c>
      <c r="AV27" s="36">
        <f t="shared" si="7"/>
        <v>6</v>
      </c>
      <c r="AW27" s="36">
        <f t="shared" si="8"/>
        <v>9</v>
      </c>
      <c r="AX27" s="36">
        <f t="shared" si="9"/>
        <v>13</v>
      </c>
      <c r="AY27" s="36">
        <f t="shared" si="10"/>
        <v>22</v>
      </c>
      <c r="AZ27" s="36">
        <f t="shared" si="27"/>
        <v>21</v>
      </c>
      <c r="BA27" s="42" t="str">
        <f t="shared" si="33"/>
        <v>addiu</v>
      </c>
      <c r="BB27" s="42" t="str">
        <f t="shared" si="11"/>
        <v>r8</v>
      </c>
      <c r="BC27" s="42" t="str">
        <f t="shared" si="11"/>
        <v>r8</v>
      </c>
      <c r="BD27" s="42" t="str">
        <f t="shared" si="11"/>
        <v>-0x0001</v>
      </c>
      <c r="BE27" s="42" t="str">
        <f t="shared" si="11"/>
        <v/>
      </c>
      <c r="BF27" s="42">
        <f t="shared" si="12"/>
        <v>1</v>
      </c>
      <c r="BG27" s="42">
        <f t="shared" si="28"/>
        <v>2</v>
      </c>
      <c r="BH27" s="42">
        <f t="shared" si="13"/>
        <v>0</v>
      </c>
      <c r="BI27" s="42">
        <f t="shared" si="40"/>
        <v>3</v>
      </c>
      <c r="BJ27" s="42">
        <f t="shared" si="30"/>
        <v>0</v>
      </c>
      <c r="BK27" s="42"/>
      <c r="BN27" s="36" t="str">
        <f t="shared" si="38"/>
        <v>01000</v>
      </c>
      <c r="BO27" s="36" t="str">
        <f t="shared" si="38"/>
        <v>01000</v>
      </c>
      <c r="BP27" s="36" t="str">
        <f t="shared" si="38"/>
        <v/>
      </c>
      <c r="BQ27" s="36" t="str">
        <f t="shared" si="14"/>
        <v>-0x0001</v>
      </c>
      <c r="BR27" s="36" t="str">
        <f t="shared" si="15"/>
        <v>FFFFFFFF</v>
      </c>
      <c r="BS27" s="36" t="str">
        <f t="shared" si="16"/>
        <v>FFFFFFFF</v>
      </c>
      <c r="BT27" s="36" t="str">
        <f t="shared" si="35"/>
        <v>FFFFF</v>
      </c>
      <c r="BU27" s="36" t="str">
        <f t="shared" si="17"/>
        <v>BDDF</v>
      </c>
      <c r="BV27" s="36" t="str">
        <f t="shared" si="36"/>
        <v>3FFFFFF</v>
      </c>
      <c r="BW27" s="36" t="str">
        <f t="shared" si="18"/>
        <v>1011110111011111</v>
      </c>
      <c r="BX27" s="36" t="str">
        <f t="shared" si="19"/>
        <v>11111111111111111111111111</v>
      </c>
      <c r="BY27" s="36" t="str">
        <f t="shared" si="32"/>
        <v>11111</v>
      </c>
      <c r="BZ27" s="43" t="str">
        <f t="shared" si="39"/>
        <v>1111111111111111</v>
      </c>
      <c r="CA27" s="36" t="str">
        <f t="shared" si="21"/>
        <v/>
      </c>
      <c r="CB27" s="43" t="str">
        <f t="shared" si="22"/>
        <v>11111111111111111111</v>
      </c>
      <c r="CC27" s="43" t="str">
        <f>IFERROR(VLOOKUP(BA27,[1]Opcodes!$A$1:$B$88,2, FALSE),"")</f>
        <v>001001WQL</v>
      </c>
      <c r="CD27" s="36" t="str">
        <f>SUBSTITUTE(SUBSTITUTE(SUBSTITUTE(SUBSTITUTE(SUBSTITUTE(SUBSTITUTE(SUBSTITUTE(SUBSTITUTE(SUBSTITUTE(SUBSTITUTE(CC27,[1]Opcodes!$I$3,BN27),[1]Opcodes!$I$4,'Compile Sheet'!BO27),[1]Opcodes!$I$5,BP27),[1]Opcodes!$I$6,CA27),[1]Opcodes!$I$8,BW27),[1]Opcodes!$I$9,BX27),[1]Opcodes!$I$10,BY27),[1]Opcodes!$I$11,BZ27),[1]Opcodes!$I$15,"00000"),[1]Opcodes!$I$13,CB27)</f>
        <v>00100101000010001111111111111111</v>
      </c>
      <c r="CE27" s="36" t="str">
        <f t="shared" si="23"/>
        <v/>
      </c>
      <c r="CF27" s="36" t="str">
        <f t="shared" si="24"/>
        <v>FFFF0825</v>
      </c>
      <c r="CG27" s="36" t="str">
        <f t="shared" si="41"/>
        <v xml:space="preserve"> </v>
      </c>
      <c r="CI27" t="s">
        <v>148</v>
      </c>
    </row>
    <row r="28" spans="2:87">
      <c r="B28" s="36">
        <f t="shared" si="0"/>
        <v>0</v>
      </c>
      <c r="C28" s="36" t="str">
        <f>IFERROR(IF(INDEX($R$1:$AD$24,F28,Code!$L$1),E28,""),"")</f>
        <v/>
      </c>
      <c r="D28" s="1" t="str">
        <f t="shared" si="4"/>
        <v>23420508</v>
      </c>
      <c r="E28" t="str">
        <f t="shared" si="1"/>
        <v/>
      </c>
      <c r="F28" s="1">
        <f>IFERROR(VLOOKUP(INDEX(Code!$A:$A,'Compile Sheet'!AL28),'Compile Sheet'!$AF$1:$AG$24,2,FALSE),0)</f>
        <v>0</v>
      </c>
      <c r="H28" s="49" t="s">
        <v>157</v>
      </c>
      <c r="Q28">
        <f>Q27+1</f>
        <v>2</v>
      </c>
      <c r="R28" t="str">
        <f t="shared" si="42"/>
        <v>World</v>
      </c>
      <c r="AK28" s="1">
        <f t="shared" si="2"/>
        <v>0</v>
      </c>
      <c r="AL28" s="1" t="str">
        <f t="shared" si="5"/>
        <v/>
      </c>
      <c r="AM28" s="1" t="e">
        <f t="shared" si="26"/>
        <v>#VALUE!</v>
      </c>
      <c r="AN28" s="1" t="e">
        <f t="shared" si="3"/>
        <v>#VALUE!</v>
      </c>
      <c r="AP28" s="36">
        <f>IF(LEFT(AT28,4)=".org",MAX(AP$1:AP27)+1,0)</f>
        <v>0</v>
      </c>
      <c r="AQ28" s="1">
        <f>IF(AT27="","",MAX(AQ29:AQ$128)+1)</f>
        <v>25</v>
      </c>
      <c r="AR28" s="1" t="str">
        <f t="shared" si="6"/>
        <v/>
      </c>
      <c r="AS28" s="1" t="str">
        <f t="shared" si="37"/>
        <v>0x80150880</v>
      </c>
      <c r="AT28" s="41" t="str">
        <f>INDEX(Code!$1:$1048576,ROW(),$M$3)&amp;""</f>
        <v>j 0x8015088C</v>
      </c>
      <c r="AU28" s="36">
        <v>1</v>
      </c>
      <c r="AV28" s="36">
        <f t="shared" si="7"/>
        <v>2</v>
      </c>
      <c r="AW28" s="36">
        <f t="shared" si="8"/>
        <v>13</v>
      </c>
      <c r="AX28" s="36">
        <f t="shared" si="9"/>
        <v>13</v>
      </c>
      <c r="AY28" s="36">
        <f t="shared" si="10"/>
        <v>13</v>
      </c>
      <c r="AZ28" s="36">
        <f t="shared" si="27"/>
        <v>12</v>
      </c>
      <c r="BA28" s="42" t="str">
        <f t="shared" si="33"/>
        <v>j</v>
      </c>
      <c r="BB28" s="42" t="str">
        <f t="shared" si="11"/>
        <v>0x8015088C</v>
      </c>
      <c r="BC28" s="42" t="str">
        <f t="shared" si="11"/>
        <v/>
      </c>
      <c r="BD28" s="42" t="str">
        <f t="shared" si="11"/>
        <v/>
      </c>
      <c r="BE28" s="42" t="str">
        <f t="shared" si="11"/>
        <v/>
      </c>
      <c r="BF28" s="42">
        <f t="shared" si="12"/>
        <v>0</v>
      </c>
      <c r="BG28" s="42">
        <f t="shared" si="28"/>
        <v>0</v>
      </c>
      <c r="BH28" s="42">
        <f t="shared" si="13"/>
        <v>0</v>
      </c>
      <c r="BI28" s="42">
        <f t="shared" si="40"/>
        <v>1</v>
      </c>
      <c r="BJ28" s="42">
        <f t="shared" si="30"/>
        <v>0</v>
      </c>
      <c r="BK28" s="42"/>
      <c r="BN28" s="36" t="str">
        <f t="shared" si="38"/>
        <v/>
      </c>
      <c r="BO28" s="36" t="str">
        <f t="shared" si="38"/>
        <v/>
      </c>
      <c r="BP28" s="36" t="str">
        <f t="shared" si="38"/>
        <v/>
      </c>
      <c r="BQ28" s="36" t="str">
        <f t="shared" si="14"/>
        <v>0x8015088C</v>
      </c>
      <c r="BR28" s="36" t="str">
        <f t="shared" si="15"/>
        <v>7FEAF774</v>
      </c>
      <c r="BS28" s="36" t="str">
        <f t="shared" si="16"/>
        <v>8015088C</v>
      </c>
      <c r="BT28" s="36" t="str">
        <f t="shared" si="35"/>
        <v>5088C</v>
      </c>
      <c r="BU28" s="36" t="str">
        <f t="shared" si="17"/>
        <v>0002</v>
      </c>
      <c r="BV28" s="36" t="str">
        <f t="shared" si="36"/>
        <v>0054223</v>
      </c>
      <c r="BW28" s="36" t="str">
        <f t="shared" si="18"/>
        <v>0000000000000010</v>
      </c>
      <c r="BX28" s="36" t="str">
        <f t="shared" si="19"/>
        <v>00000001010100001000100011</v>
      </c>
      <c r="BY28" s="36" t="str">
        <f t="shared" si="32"/>
        <v>01100</v>
      </c>
      <c r="BZ28" s="43" t="str">
        <f t="shared" si="39"/>
        <v>0000100010001100</v>
      </c>
      <c r="CA28" s="36" t="str">
        <f t="shared" si="21"/>
        <v/>
      </c>
      <c r="CB28" s="43" t="str">
        <f t="shared" si="22"/>
        <v>01010000100010001100</v>
      </c>
      <c r="CC28" s="43" t="str">
        <f>IFERROR(VLOOKUP(BA28,[1]Opcodes!$A$1:$B$88,2, FALSE),"")</f>
        <v>000010J</v>
      </c>
      <c r="CD28" s="36" t="str">
        <f>SUBSTITUTE(SUBSTITUTE(SUBSTITUTE(SUBSTITUTE(SUBSTITUTE(SUBSTITUTE(SUBSTITUTE(SUBSTITUTE(SUBSTITUTE(SUBSTITUTE(CC28,[1]Opcodes!$I$3,BN28),[1]Opcodes!$I$4,'Compile Sheet'!BO28),[1]Opcodes!$I$5,BP28),[1]Opcodes!$I$6,CA28),[1]Opcodes!$I$8,BW28),[1]Opcodes!$I$9,BX28),[1]Opcodes!$I$10,BY28),[1]Opcodes!$I$11,BZ28),[1]Opcodes!$I$15,"00000"),[1]Opcodes!$I$13,CB28)</f>
        <v>00001000000001010100001000100011</v>
      </c>
      <c r="CE28" s="36" t="str">
        <f t="shared" si="23"/>
        <v/>
      </c>
      <c r="CF28" s="36" t="str">
        <f t="shared" si="24"/>
        <v>23420508</v>
      </c>
      <c r="CG28" s="36" t="str">
        <f t="shared" si="41"/>
        <v xml:space="preserve"> </v>
      </c>
      <c r="CI28" t="s">
        <v>148</v>
      </c>
    </row>
    <row r="29" spans="2:87">
      <c r="B29" s="36">
        <f t="shared" si="0"/>
        <v>0</v>
      </c>
      <c r="C29" s="36" t="str">
        <f>IFERROR(IF(INDEX($R$1:$AD$24,F29,Code!$L$1),E29,""),"")</f>
        <v/>
      </c>
      <c r="D29" s="1" t="str">
        <f t="shared" si="4"/>
        <v>FF000334</v>
      </c>
      <c r="E29" t="str">
        <f t="shared" si="1"/>
        <v/>
      </c>
      <c r="F29" s="1">
        <f>IFERROR(VLOOKUP(INDEX(Code!$A:$A,'Compile Sheet'!AL29),'Compile Sheet'!$AF$1:$AG$24,2,FALSE),0)</f>
        <v>0</v>
      </c>
      <c r="H29" s="49" t="s">
        <v>157</v>
      </c>
      <c r="Q29">
        <f t="shared" ref="Q29:Q38" si="43">Q28+1</f>
        <v>3</v>
      </c>
      <c r="R29" t="str">
        <f t="shared" si="42"/>
        <v>3</v>
      </c>
      <c r="AK29" s="1">
        <f t="shared" si="2"/>
        <v>0</v>
      </c>
      <c r="AL29" s="1" t="str">
        <f t="shared" si="5"/>
        <v/>
      </c>
      <c r="AM29" s="1" t="e">
        <f t="shared" si="26"/>
        <v>#VALUE!</v>
      </c>
      <c r="AN29" s="1" t="e">
        <f t="shared" si="3"/>
        <v>#VALUE!</v>
      </c>
      <c r="AP29" s="36">
        <f>IF(LEFT(AT29,4)=".org",MAX(AP$1:AP28)+1,0)</f>
        <v>0</v>
      </c>
      <c r="AQ29" s="1">
        <f>IF(AT28="","",MAX(AQ30:AQ$128)+1)</f>
        <v>24</v>
      </c>
      <c r="AR29" s="1" t="str">
        <f t="shared" si="6"/>
        <v/>
      </c>
      <c r="AS29" s="1" t="str">
        <f t="shared" si="37"/>
        <v>0x80150884</v>
      </c>
      <c r="AT29" s="41" t="str">
        <f>INDEX(Code!$1:$1048576,ROW(),$M$3)&amp;""</f>
        <v>ori r3, r0, 0x00FF</v>
      </c>
      <c r="AU29" s="36">
        <v>1</v>
      </c>
      <c r="AV29" s="36">
        <f t="shared" si="7"/>
        <v>4</v>
      </c>
      <c r="AW29" s="36">
        <f t="shared" si="8"/>
        <v>7</v>
      </c>
      <c r="AX29" s="36">
        <f t="shared" si="9"/>
        <v>11</v>
      </c>
      <c r="AY29" s="36">
        <f t="shared" si="10"/>
        <v>19</v>
      </c>
      <c r="AZ29" s="36">
        <f t="shared" si="27"/>
        <v>18</v>
      </c>
      <c r="BA29" s="42" t="str">
        <f t="shared" si="33"/>
        <v>ori</v>
      </c>
      <c r="BB29" s="42" t="str">
        <f t="shared" si="11"/>
        <v>r3</v>
      </c>
      <c r="BC29" s="42" t="str">
        <f t="shared" si="11"/>
        <v>r0</v>
      </c>
      <c r="BD29" s="42" t="str">
        <f t="shared" si="11"/>
        <v>0x00FF</v>
      </c>
      <c r="BE29" s="42" t="str">
        <f t="shared" si="11"/>
        <v/>
      </c>
      <c r="BF29" s="42">
        <f t="shared" si="12"/>
        <v>1</v>
      </c>
      <c r="BG29" s="42">
        <f t="shared" si="28"/>
        <v>2</v>
      </c>
      <c r="BH29" s="42">
        <f t="shared" si="13"/>
        <v>0</v>
      </c>
      <c r="BI29" s="42">
        <f t="shared" si="40"/>
        <v>3</v>
      </c>
      <c r="BJ29" s="42">
        <f t="shared" si="30"/>
        <v>0</v>
      </c>
      <c r="BK29" s="42"/>
      <c r="BN29" s="36" t="str">
        <f t="shared" si="38"/>
        <v>00011</v>
      </c>
      <c r="BO29" s="36" t="str">
        <f t="shared" si="38"/>
        <v>00000</v>
      </c>
      <c r="BP29" s="36" t="str">
        <f t="shared" si="38"/>
        <v/>
      </c>
      <c r="BQ29" s="36" t="str">
        <f t="shared" si="14"/>
        <v>0x00FF</v>
      </c>
      <c r="BR29" s="36" t="str">
        <f t="shared" si="15"/>
        <v>FFFFFF01</v>
      </c>
      <c r="BS29" s="36" t="str">
        <f t="shared" si="16"/>
        <v>000000FF</v>
      </c>
      <c r="BT29" s="36" t="str">
        <f t="shared" si="35"/>
        <v>000FF</v>
      </c>
      <c r="BU29" s="36" t="str">
        <f t="shared" si="17"/>
        <v>BE1E</v>
      </c>
      <c r="BV29" s="36" t="str">
        <f t="shared" si="36"/>
        <v>000003F</v>
      </c>
      <c r="BW29" s="36" t="str">
        <f t="shared" si="18"/>
        <v>1011111000011110</v>
      </c>
      <c r="BX29" s="36" t="str">
        <f t="shared" si="19"/>
        <v>00000000000000000000111111</v>
      </c>
      <c r="BY29" s="36" t="str">
        <f t="shared" si="32"/>
        <v>11111</v>
      </c>
      <c r="BZ29" s="43" t="str">
        <f t="shared" si="39"/>
        <v>0000000011111111</v>
      </c>
      <c r="CA29" s="36" t="str">
        <f t="shared" si="21"/>
        <v/>
      </c>
      <c r="CB29" s="43" t="str">
        <f t="shared" si="22"/>
        <v>00000000000011111111</v>
      </c>
      <c r="CC29" s="43" t="str">
        <f>IFERROR(VLOOKUP(BA29,[1]Opcodes!$A$1:$B$88,2, FALSE),"")</f>
        <v>001101WQL</v>
      </c>
      <c r="CD29" s="36" t="str">
        <f>SUBSTITUTE(SUBSTITUTE(SUBSTITUTE(SUBSTITUTE(SUBSTITUTE(SUBSTITUTE(SUBSTITUTE(SUBSTITUTE(SUBSTITUTE(SUBSTITUTE(CC29,[1]Opcodes!$I$3,BN29),[1]Opcodes!$I$4,'Compile Sheet'!BO29),[1]Opcodes!$I$5,BP29),[1]Opcodes!$I$6,CA29),[1]Opcodes!$I$8,BW29),[1]Opcodes!$I$9,BX29),[1]Opcodes!$I$10,BY29),[1]Opcodes!$I$11,BZ29),[1]Opcodes!$I$15,"00000"),[1]Opcodes!$I$13,CB29)</f>
        <v>00110100000000110000000011111111</v>
      </c>
      <c r="CE29" s="36" t="str">
        <f t="shared" si="23"/>
        <v/>
      </c>
      <c r="CF29" s="36" t="str">
        <f t="shared" si="24"/>
        <v>FF000334</v>
      </c>
      <c r="CG29" s="36" t="str">
        <f t="shared" si="41"/>
        <v xml:space="preserve"> </v>
      </c>
      <c r="CI29" t="s">
        <v>148</v>
      </c>
    </row>
    <row r="30" spans="2:87">
      <c r="B30" s="36">
        <f t="shared" si="0"/>
        <v>0</v>
      </c>
      <c r="C30" s="36" t="str">
        <f>IFERROR(IF(INDEX($R$1:$AD$24,F30,Code!$L$1),E30,""),"")</f>
        <v/>
      </c>
      <c r="D30" s="1" t="str">
        <f t="shared" si="4"/>
        <v>01008390</v>
      </c>
      <c r="E30" t="str">
        <f t="shared" si="1"/>
        <v/>
      </c>
      <c r="F30" s="1">
        <f>IFERROR(VLOOKUP(INDEX(Code!$A:$A,'Compile Sheet'!AL30),'Compile Sheet'!$AF$1:$AG$24,2,FALSE),0)</f>
        <v>0</v>
      </c>
      <c r="H30" s="49" t="s">
        <v>157</v>
      </c>
      <c r="Q30">
        <f t="shared" si="43"/>
        <v>4</v>
      </c>
      <c r="R30" t="str">
        <f t="shared" si="42"/>
        <v>Require</v>
      </c>
      <c r="AK30" s="1">
        <f t="shared" si="2"/>
        <v>0</v>
      </c>
      <c r="AL30" s="1" t="str">
        <f t="shared" si="5"/>
        <v/>
      </c>
      <c r="AM30" s="1" t="e">
        <f t="shared" si="26"/>
        <v>#VALUE!</v>
      </c>
      <c r="AN30" s="1" t="e">
        <f t="shared" si="3"/>
        <v>#VALUE!</v>
      </c>
      <c r="AP30" s="36">
        <f>IF(LEFT(AT30,4)=".org",MAX(AP$1:AP29)+1,0)</f>
        <v>0</v>
      </c>
      <c r="AQ30" s="1">
        <f>IF(AT29="","",MAX(AQ31:AQ$128)+1)</f>
        <v>23</v>
      </c>
      <c r="AR30" s="1" t="str">
        <f t="shared" si="6"/>
        <v/>
      </c>
      <c r="AS30" s="1" t="str">
        <f t="shared" si="37"/>
        <v>0x80150888</v>
      </c>
      <c r="AT30" s="41" t="str">
        <f>INDEX(Code!$1:$1048576,ROW(),$M$3)&amp;""</f>
        <v>lbu r3,0x0001(r4)</v>
      </c>
      <c r="AU30" s="36">
        <v>1</v>
      </c>
      <c r="AV30" s="36">
        <f t="shared" si="7"/>
        <v>4</v>
      </c>
      <c r="AW30" s="36">
        <f t="shared" si="8"/>
        <v>7</v>
      </c>
      <c r="AX30" s="36">
        <f t="shared" si="9"/>
        <v>15</v>
      </c>
      <c r="AY30" s="36">
        <f t="shared" si="10"/>
        <v>14</v>
      </c>
      <c r="AZ30" s="36">
        <f t="shared" si="27"/>
        <v>17</v>
      </c>
      <c r="BA30" s="42" t="str">
        <f t="shared" si="33"/>
        <v>lbu</v>
      </c>
      <c r="BB30" s="42" t="str">
        <f t="shared" si="11"/>
        <v>r3</v>
      </c>
      <c r="BC30" s="42" t="str">
        <f t="shared" si="11"/>
        <v>0x0001</v>
      </c>
      <c r="BD30" s="42" t="str">
        <f t="shared" si="11"/>
        <v/>
      </c>
      <c r="BE30" s="42" t="str">
        <f t="shared" si="11"/>
        <v>r4</v>
      </c>
      <c r="BF30" s="42">
        <f t="shared" si="12"/>
        <v>1</v>
      </c>
      <c r="BG30" s="42">
        <f t="shared" si="28"/>
        <v>0</v>
      </c>
      <c r="BH30" s="42">
        <f t="shared" si="13"/>
        <v>0</v>
      </c>
      <c r="BI30" s="42">
        <f t="shared" si="40"/>
        <v>2</v>
      </c>
      <c r="BJ30" s="42">
        <f t="shared" si="30"/>
        <v>4</v>
      </c>
      <c r="BK30" s="42"/>
      <c r="BN30" s="36" t="str">
        <f t="shared" si="38"/>
        <v>00011</v>
      </c>
      <c r="BO30" s="36" t="str">
        <f t="shared" si="38"/>
        <v/>
      </c>
      <c r="BP30" s="36" t="str">
        <f t="shared" si="38"/>
        <v/>
      </c>
      <c r="BQ30" s="36" t="str">
        <f t="shared" si="14"/>
        <v>0x0001</v>
      </c>
      <c r="BR30" s="36" t="str">
        <f t="shared" si="15"/>
        <v>FFFFFFFF</v>
      </c>
      <c r="BS30" s="36" t="str">
        <f t="shared" si="16"/>
        <v>00000001</v>
      </c>
      <c r="BT30" s="36" t="str">
        <f t="shared" si="35"/>
        <v>00001</v>
      </c>
      <c r="BU30" s="36" t="str">
        <f t="shared" si="17"/>
        <v>BDDE</v>
      </c>
      <c r="BV30" s="36" t="str">
        <f t="shared" si="36"/>
        <v>0000000</v>
      </c>
      <c r="BW30" s="36" t="str">
        <f t="shared" si="18"/>
        <v>1011110111011110</v>
      </c>
      <c r="BX30" s="36" t="str">
        <f t="shared" si="19"/>
        <v>00000000000000000000000000</v>
      </c>
      <c r="BY30" s="36" t="str">
        <f t="shared" si="32"/>
        <v>00001</v>
      </c>
      <c r="BZ30" s="43" t="str">
        <f t="shared" si="39"/>
        <v>0000000000000001</v>
      </c>
      <c r="CA30" s="36" t="str">
        <f t="shared" si="21"/>
        <v>00100</v>
      </c>
      <c r="CB30" s="43" t="str">
        <f t="shared" si="22"/>
        <v>00000000000000000001</v>
      </c>
      <c r="CC30" s="43" t="str">
        <f>IFERROR(VLOOKUP(BA30,[1]Opcodes!$A$1:$B$88,2, FALSE),"")</f>
        <v>100100RQL</v>
      </c>
      <c r="CD30" s="36" t="str">
        <f>SUBSTITUTE(SUBSTITUTE(SUBSTITUTE(SUBSTITUTE(SUBSTITUTE(SUBSTITUTE(SUBSTITUTE(SUBSTITUTE(SUBSTITUTE(SUBSTITUTE(CC30,[1]Opcodes!$I$3,BN30),[1]Opcodes!$I$4,'Compile Sheet'!BO30),[1]Opcodes!$I$5,BP30),[1]Opcodes!$I$6,CA30),[1]Opcodes!$I$8,BW30),[1]Opcodes!$I$9,BX30),[1]Opcodes!$I$10,BY30),[1]Opcodes!$I$11,BZ30),[1]Opcodes!$I$15,"00000"),[1]Opcodes!$I$13,CB30)</f>
        <v>10010000100000110000000000000001</v>
      </c>
      <c r="CE30" s="36" t="str">
        <f t="shared" si="23"/>
        <v/>
      </c>
      <c r="CF30" s="36" t="str">
        <f t="shared" si="24"/>
        <v>01008390</v>
      </c>
      <c r="CG30" s="36" t="str">
        <f t="shared" si="41"/>
        <v xml:space="preserve"> </v>
      </c>
      <c r="CI30" t="s">
        <v>148</v>
      </c>
    </row>
    <row r="31" spans="2:87">
      <c r="B31" s="36">
        <f t="shared" si="0"/>
        <v>0</v>
      </c>
      <c r="C31" s="36" t="str">
        <f>IFERROR(IF(INDEX($R$1:$AD$24,F31,Code!$L$1),E31,""),"")</f>
        <v/>
      </c>
      <c r="D31" s="1" t="str">
        <f t="shared" si="4"/>
        <v>FCFFA58F</v>
      </c>
      <c r="E31" t="str">
        <f t="shared" si="1"/>
        <v/>
      </c>
      <c r="F31" s="1">
        <f>IFERROR(VLOOKUP(INDEX(Code!$A:$A,'Compile Sheet'!AL31),'Compile Sheet'!$AF$1:$AG$24,2,FALSE),0)</f>
        <v>0</v>
      </c>
      <c r="H31" s="49" t="s">
        <v>157</v>
      </c>
      <c r="Q31">
        <f t="shared" si="43"/>
        <v>5</v>
      </c>
      <c r="R31" t="str">
        <f t="shared" si="42"/>
        <v>4</v>
      </c>
      <c r="AK31" s="1">
        <f t="shared" si="2"/>
        <v>0</v>
      </c>
      <c r="AL31" s="1" t="str">
        <f t="shared" si="5"/>
        <v/>
      </c>
      <c r="AM31" s="1" t="e">
        <f t="shared" si="26"/>
        <v>#VALUE!</v>
      </c>
      <c r="AN31" s="1" t="e">
        <f t="shared" si="3"/>
        <v>#VALUE!</v>
      </c>
      <c r="AP31" s="36">
        <f>IF(LEFT(AT31,4)=".org",MAX(AP$1:AP30)+1,0)</f>
        <v>0</v>
      </c>
      <c r="AQ31" s="1">
        <f>IF(AT30="","",MAX(AQ32:AQ$128)+1)</f>
        <v>22</v>
      </c>
      <c r="AR31" s="1" t="str">
        <f t="shared" si="6"/>
        <v/>
      </c>
      <c r="AS31" s="1" t="str">
        <f t="shared" si="37"/>
        <v>0x8015088C</v>
      </c>
      <c r="AT31" s="41" t="str">
        <f>INDEX(Code!$1:$1048576,ROW(),$M$3)&amp;""</f>
        <v>lw r5, 0xFFFC(r29)</v>
      </c>
      <c r="AU31" s="36">
        <v>1</v>
      </c>
      <c r="AV31" s="36">
        <f t="shared" si="7"/>
        <v>3</v>
      </c>
      <c r="AW31" s="36">
        <f t="shared" si="8"/>
        <v>6</v>
      </c>
      <c r="AX31" s="36">
        <f t="shared" si="9"/>
        <v>15</v>
      </c>
      <c r="AY31" s="36">
        <f t="shared" si="10"/>
        <v>14</v>
      </c>
      <c r="AZ31" s="36">
        <f t="shared" si="27"/>
        <v>18</v>
      </c>
      <c r="BA31" s="42" t="str">
        <f t="shared" si="33"/>
        <v>lw</v>
      </c>
      <c r="BB31" s="42" t="str">
        <f t="shared" si="11"/>
        <v>r5</v>
      </c>
      <c r="BC31" s="42" t="str">
        <f t="shared" si="11"/>
        <v>0xFFFC</v>
      </c>
      <c r="BD31" s="42" t="str">
        <f t="shared" si="11"/>
        <v/>
      </c>
      <c r="BE31" s="42" t="str">
        <f t="shared" si="11"/>
        <v>r29</v>
      </c>
      <c r="BF31" s="42">
        <f t="shared" si="12"/>
        <v>1</v>
      </c>
      <c r="BG31" s="42">
        <f t="shared" si="28"/>
        <v>0</v>
      </c>
      <c r="BH31" s="42">
        <f t="shared" si="13"/>
        <v>0</v>
      </c>
      <c r="BI31" s="42">
        <f t="shared" si="40"/>
        <v>2</v>
      </c>
      <c r="BJ31" s="42">
        <f t="shared" si="30"/>
        <v>4</v>
      </c>
      <c r="BK31" s="42"/>
      <c r="BN31" s="36" t="str">
        <f t="shared" si="38"/>
        <v>00101</v>
      </c>
      <c r="BO31" s="36" t="str">
        <f t="shared" si="38"/>
        <v/>
      </c>
      <c r="BP31" s="36" t="str">
        <f t="shared" si="38"/>
        <v/>
      </c>
      <c r="BQ31" s="36" t="str">
        <f t="shared" si="14"/>
        <v>0xFFFC</v>
      </c>
      <c r="BR31" s="36" t="str">
        <f t="shared" si="15"/>
        <v>FFFF0004</v>
      </c>
      <c r="BS31" s="36" t="str">
        <f t="shared" si="16"/>
        <v>0000FFFC</v>
      </c>
      <c r="BT31" s="36" t="str">
        <f t="shared" si="35"/>
        <v>0FFFC</v>
      </c>
      <c r="BU31" s="36" t="str">
        <f t="shared" si="17"/>
        <v>FDDB</v>
      </c>
      <c r="BV31" s="36" t="str">
        <f t="shared" si="36"/>
        <v>0003FFF</v>
      </c>
      <c r="BW31" s="36" t="str">
        <f t="shared" si="18"/>
        <v>1111110111011011</v>
      </c>
      <c r="BX31" s="36" t="str">
        <f t="shared" si="19"/>
        <v>00000000000011111111111111</v>
      </c>
      <c r="BY31" s="36" t="str">
        <f t="shared" si="32"/>
        <v>11100</v>
      </c>
      <c r="BZ31" s="43" t="str">
        <f t="shared" si="39"/>
        <v>1111111111111100</v>
      </c>
      <c r="CA31" s="36" t="str">
        <f t="shared" si="21"/>
        <v>11101</v>
      </c>
      <c r="CB31" s="43" t="str">
        <f t="shared" si="22"/>
        <v>00001111111111111100</v>
      </c>
      <c r="CC31" s="43" t="str">
        <f>IFERROR(VLOOKUP(BA31,[1]Opcodes!$A$1:$B$88,2, FALSE),"")</f>
        <v>100011RQL</v>
      </c>
      <c r="CD31" s="36" t="str">
        <f>SUBSTITUTE(SUBSTITUTE(SUBSTITUTE(SUBSTITUTE(SUBSTITUTE(SUBSTITUTE(SUBSTITUTE(SUBSTITUTE(SUBSTITUTE(SUBSTITUTE(CC31,[1]Opcodes!$I$3,BN31),[1]Opcodes!$I$4,'Compile Sheet'!BO31),[1]Opcodes!$I$5,BP31),[1]Opcodes!$I$6,CA31),[1]Opcodes!$I$8,BW31),[1]Opcodes!$I$9,BX31),[1]Opcodes!$I$10,BY31),[1]Opcodes!$I$11,BZ31),[1]Opcodes!$I$15,"00000"),[1]Opcodes!$I$13,CB31)</f>
        <v>10001111101001011111111111111100</v>
      </c>
      <c r="CE31" s="36" t="str">
        <f t="shared" si="23"/>
        <v/>
      </c>
      <c r="CF31" s="36" t="str">
        <f t="shared" si="24"/>
        <v>FCFFA58F</v>
      </c>
      <c r="CG31" s="36" t="str">
        <f t="shared" si="41"/>
        <v xml:space="preserve"> </v>
      </c>
      <c r="CI31" t="s">
        <v>148</v>
      </c>
    </row>
    <row r="32" spans="2:87">
      <c r="B32" s="36">
        <f t="shared" si="0"/>
        <v>0</v>
      </c>
      <c r="C32" s="36" t="str">
        <f>IFERROR(IF(INDEX($R$1:$AD$24,F32,Code!$L$1),E32,""),"")</f>
        <v/>
      </c>
      <c r="D32" s="1" t="str">
        <f t="shared" si="4"/>
        <v>F8FFA68F</v>
      </c>
      <c r="E32" t="str">
        <f t="shared" si="1"/>
        <v/>
      </c>
      <c r="F32" s="1">
        <f>IFERROR(VLOOKUP(INDEX(Code!$A:$A,'Compile Sheet'!AL32),'Compile Sheet'!$AF$1:$AG$24,2,FALSE),0)</f>
        <v>0</v>
      </c>
      <c r="H32" s="49" t="s">
        <v>157</v>
      </c>
      <c r="Q32">
        <f t="shared" si="43"/>
        <v>6</v>
      </c>
      <c r="R32" t="str">
        <f t="shared" si="42"/>
        <v>5</v>
      </c>
      <c r="AK32" s="1">
        <f t="shared" si="2"/>
        <v>0</v>
      </c>
      <c r="AL32" s="1" t="str">
        <f t="shared" si="5"/>
        <v/>
      </c>
      <c r="AM32" s="1" t="e">
        <f t="shared" si="26"/>
        <v>#VALUE!</v>
      </c>
      <c r="AN32" s="1" t="e">
        <f t="shared" si="3"/>
        <v>#VALUE!</v>
      </c>
      <c r="AP32" s="36">
        <f>IF(LEFT(AT32,4)=".org",MAX(AP$1:AP31)+1,0)</f>
        <v>0</v>
      </c>
      <c r="AQ32" s="1">
        <f>IF(AT31="","",MAX(AQ33:AQ$128)+1)</f>
        <v>21</v>
      </c>
      <c r="AR32" s="1" t="str">
        <f t="shared" si="6"/>
        <v/>
      </c>
      <c r="AS32" s="1" t="str">
        <f t="shared" si="37"/>
        <v>0x80150890</v>
      </c>
      <c r="AT32" s="41" t="str">
        <f>INDEX(Code!$1:$1048576,ROW(),$M$3)&amp;""</f>
        <v>lw r6, 0xFFF8(r29)</v>
      </c>
      <c r="AU32" s="36">
        <v>1</v>
      </c>
      <c r="AV32" s="36">
        <f t="shared" si="7"/>
        <v>3</v>
      </c>
      <c r="AW32" s="36">
        <f t="shared" si="8"/>
        <v>6</v>
      </c>
      <c r="AX32" s="36">
        <f t="shared" si="9"/>
        <v>15</v>
      </c>
      <c r="AY32" s="36">
        <f t="shared" si="10"/>
        <v>14</v>
      </c>
      <c r="AZ32" s="36">
        <f t="shared" si="27"/>
        <v>18</v>
      </c>
      <c r="BA32" s="42" t="str">
        <f t="shared" si="33"/>
        <v>lw</v>
      </c>
      <c r="BB32" s="42" t="str">
        <f t="shared" si="11"/>
        <v>r6</v>
      </c>
      <c r="BC32" s="42" t="str">
        <f t="shared" si="11"/>
        <v>0xFFF8</v>
      </c>
      <c r="BD32" s="42" t="str">
        <f t="shared" si="11"/>
        <v/>
      </c>
      <c r="BE32" s="42" t="str">
        <f t="shared" si="11"/>
        <v>r29</v>
      </c>
      <c r="BF32" s="42">
        <f t="shared" si="12"/>
        <v>1</v>
      </c>
      <c r="BG32" s="42">
        <f t="shared" si="28"/>
        <v>0</v>
      </c>
      <c r="BH32" s="42">
        <f t="shared" si="13"/>
        <v>0</v>
      </c>
      <c r="BI32" s="42">
        <f t="shared" si="40"/>
        <v>2</v>
      </c>
      <c r="BJ32" s="42">
        <f t="shared" si="30"/>
        <v>4</v>
      </c>
      <c r="BK32" s="42"/>
      <c r="BN32" s="36" t="str">
        <f t="shared" si="38"/>
        <v>00110</v>
      </c>
      <c r="BO32" s="36" t="str">
        <f t="shared" si="38"/>
        <v/>
      </c>
      <c r="BP32" s="36" t="str">
        <f t="shared" si="38"/>
        <v/>
      </c>
      <c r="BQ32" s="36" t="str">
        <f t="shared" si="14"/>
        <v>0xFFF8</v>
      </c>
      <c r="BR32" s="36" t="str">
        <f t="shared" si="15"/>
        <v>FFFF0008</v>
      </c>
      <c r="BS32" s="36" t="str">
        <f t="shared" si="16"/>
        <v>0000FFF8</v>
      </c>
      <c r="BT32" s="36" t="str">
        <f t="shared" si="35"/>
        <v>0FFF8</v>
      </c>
      <c r="BU32" s="36" t="str">
        <f t="shared" si="17"/>
        <v>FDD9</v>
      </c>
      <c r="BV32" s="36" t="str">
        <f t="shared" si="36"/>
        <v>0003FFE</v>
      </c>
      <c r="BW32" s="36" t="str">
        <f t="shared" si="18"/>
        <v>1111110111011001</v>
      </c>
      <c r="BX32" s="36" t="str">
        <f t="shared" si="19"/>
        <v>00000000000011111111111110</v>
      </c>
      <c r="BY32" s="36" t="str">
        <f t="shared" si="32"/>
        <v>11000</v>
      </c>
      <c r="BZ32" s="43" t="str">
        <f t="shared" si="39"/>
        <v>1111111111111000</v>
      </c>
      <c r="CA32" s="36" t="str">
        <f t="shared" si="21"/>
        <v>11101</v>
      </c>
      <c r="CB32" s="43" t="str">
        <f t="shared" si="22"/>
        <v>00001111111111111000</v>
      </c>
      <c r="CC32" s="43" t="str">
        <f>IFERROR(VLOOKUP(BA32,[1]Opcodes!$A$1:$B$88,2, FALSE),"")</f>
        <v>100011RQL</v>
      </c>
      <c r="CD32" s="36" t="str">
        <f>SUBSTITUTE(SUBSTITUTE(SUBSTITUTE(SUBSTITUTE(SUBSTITUTE(SUBSTITUTE(SUBSTITUTE(SUBSTITUTE(SUBSTITUTE(SUBSTITUTE(CC32,[1]Opcodes!$I$3,BN32),[1]Opcodes!$I$4,'Compile Sheet'!BO32),[1]Opcodes!$I$5,BP32),[1]Opcodes!$I$6,CA32),[1]Opcodes!$I$8,BW32),[1]Opcodes!$I$9,BX32),[1]Opcodes!$I$10,BY32),[1]Opcodes!$I$11,BZ32),[1]Opcodes!$I$15,"00000"),[1]Opcodes!$I$13,CB32)</f>
        <v>10001111101001101111111111111000</v>
      </c>
      <c r="CE32" s="36" t="str">
        <f t="shared" si="23"/>
        <v/>
      </c>
      <c r="CF32" s="36" t="str">
        <f t="shared" si="24"/>
        <v>F8FFA68F</v>
      </c>
      <c r="CG32" s="36" t="str">
        <f t="shared" si="41"/>
        <v xml:space="preserve"> </v>
      </c>
      <c r="CI32" t="s">
        <v>148</v>
      </c>
    </row>
    <row r="33" spans="2:87">
      <c r="B33" s="36">
        <f t="shared" ref="B33:B64" si="44">IF(LEN(C33),IF(AK33,AN33+HEX2DEC(RIGHT(INDEX($AT:$AT,AL33),6)),0),0)</f>
        <v>0</v>
      </c>
      <c r="C33" s="36" t="str">
        <f>IFERROR(IF(INDEX($R$1:$AD$24,F33,Code!$L$1),E33,""),"")</f>
        <v/>
      </c>
      <c r="D33" s="1" t="str">
        <f t="shared" si="4"/>
        <v>F4FFA78F</v>
      </c>
      <c r="E33" t="str">
        <f t="shared" si="1"/>
        <v/>
      </c>
      <c r="F33" s="1">
        <f>IFERROR(VLOOKUP(INDEX(Code!$A:$A,'Compile Sheet'!AL33),'Compile Sheet'!$AF$1:$AG$24,2,FALSE),0)</f>
        <v>0</v>
      </c>
      <c r="H33" s="49" t="s">
        <v>157</v>
      </c>
      <c r="Q33">
        <f t="shared" si="43"/>
        <v>7</v>
      </c>
      <c r="R33" t="str">
        <f t="shared" si="42"/>
        <v>6</v>
      </c>
      <c r="AK33" s="1">
        <f t="shared" si="2"/>
        <v>0</v>
      </c>
      <c r="AL33" s="1" t="str">
        <f t="shared" si="5"/>
        <v/>
      </c>
      <c r="AM33" s="1" t="e">
        <f t="shared" si="26"/>
        <v>#VALUE!</v>
      </c>
      <c r="AN33" s="1" t="e">
        <f t="shared" ref="AN33:AN64" si="45">IF(HEX2DEC(RIGHT(INDEX($AT:$AT,AL33),6))&lt;HEX2DEC("30000"),HEX2DEC("300"),HEX2DEC("2B0"))</f>
        <v>#VALUE!</v>
      </c>
      <c r="AP33" s="36">
        <f>IF(LEFT(AT33,4)=".org",MAX(AP$1:AP32)+1,0)</f>
        <v>0</v>
      </c>
      <c r="AQ33" s="1">
        <f>IF(AT32="","",MAX(AQ34:AQ$128)+1)</f>
        <v>20</v>
      </c>
      <c r="AR33" s="1" t="str">
        <f t="shared" si="6"/>
        <v/>
      </c>
      <c r="AS33" s="1" t="str">
        <f t="shared" si="37"/>
        <v>0x80150894</v>
      </c>
      <c r="AT33" s="41" t="str">
        <f>INDEX(Code!$1:$1048576,ROW(),$M$3)&amp;""</f>
        <v>lw r7, 0xFFF4(r29)</v>
      </c>
      <c r="AU33" s="36">
        <v>1</v>
      </c>
      <c r="AV33" s="36">
        <f t="shared" si="7"/>
        <v>3</v>
      </c>
      <c r="AW33" s="36">
        <f t="shared" si="8"/>
        <v>6</v>
      </c>
      <c r="AX33" s="36">
        <f t="shared" si="9"/>
        <v>15</v>
      </c>
      <c r="AY33" s="36">
        <f t="shared" si="10"/>
        <v>14</v>
      </c>
      <c r="AZ33" s="36">
        <f t="shared" si="27"/>
        <v>18</v>
      </c>
      <c r="BA33" s="42" t="str">
        <f t="shared" si="33"/>
        <v>lw</v>
      </c>
      <c r="BB33" s="42" t="str">
        <f t="shared" si="11"/>
        <v>r7</v>
      </c>
      <c r="BC33" s="42" t="str">
        <f t="shared" si="11"/>
        <v>0xFFF4</v>
      </c>
      <c r="BD33" s="42" t="str">
        <f>SUBSTITUTE(SUBSTITUTE(SUBSTITUTE(SUBSTITUTE(IF(AX33&gt;=AY33,"",MID($AT33,AX33,AY33-AX33)),",","")," ",""),"(",""),")","")</f>
        <v/>
      </c>
      <c r="BE33" s="42" t="str">
        <f t="shared" si="11"/>
        <v>r29</v>
      </c>
      <c r="BF33" s="42">
        <f t="shared" si="12"/>
        <v>1</v>
      </c>
      <c r="BG33" s="42">
        <f t="shared" si="28"/>
        <v>0</v>
      </c>
      <c r="BH33" s="42">
        <f t="shared" si="13"/>
        <v>0</v>
      </c>
      <c r="BI33" s="42">
        <f t="shared" si="40"/>
        <v>2</v>
      </c>
      <c r="BJ33" s="42">
        <f t="shared" si="30"/>
        <v>4</v>
      </c>
      <c r="BK33" s="42"/>
      <c r="BN33" s="36" t="str">
        <f t="shared" si="38"/>
        <v>00111</v>
      </c>
      <c r="BO33" s="36" t="str">
        <f t="shared" si="38"/>
        <v/>
      </c>
      <c r="BP33" s="36" t="str">
        <f t="shared" si="38"/>
        <v/>
      </c>
      <c r="BQ33" s="36" t="str">
        <f t="shared" si="14"/>
        <v>0xFFF4</v>
      </c>
      <c r="BR33" s="36" t="str">
        <f t="shared" si="15"/>
        <v>FFFF000C</v>
      </c>
      <c r="BS33" s="36" t="str">
        <f t="shared" si="16"/>
        <v>0000FFF4</v>
      </c>
      <c r="BT33" s="36" t="str">
        <f t="shared" si="35"/>
        <v>0FFF4</v>
      </c>
      <c r="BU33" s="36" t="str">
        <f t="shared" si="17"/>
        <v>FDD7</v>
      </c>
      <c r="BV33" s="36" t="str">
        <f t="shared" si="36"/>
        <v>0003FFD</v>
      </c>
      <c r="BW33" s="36" t="str">
        <f t="shared" si="18"/>
        <v>1111110111010111</v>
      </c>
      <c r="BX33" s="36" t="str">
        <f t="shared" si="19"/>
        <v>00000000000011111111111101</v>
      </c>
      <c r="BY33" s="36" t="str">
        <f t="shared" si="32"/>
        <v>10100</v>
      </c>
      <c r="BZ33" s="43" t="str">
        <f t="shared" si="39"/>
        <v>1111111111110100</v>
      </c>
      <c r="CA33" s="36" t="str">
        <f t="shared" si="21"/>
        <v>11101</v>
      </c>
      <c r="CB33" s="43" t="str">
        <f t="shared" si="22"/>
        <v>00001111111111110100</v>
      </c>
      <c r="CC33" s="43" t="str">
        <f>IFERROR(VLOOKUP(BA33,[1]Opcodes!$A$1:$B$88,2, FALSE),"")</f>
        <v>100011RQL</v>
      </c>
      <c r="CD33" s="36" t="str">
        <f>SUBSTITUTE(SUBSTITUTE(SUBSTITUTE(SUBSTITUTE(SUBSTITUTE(SUBSTITUTE(SUBSTITUTE(SUBSTITUTE(SUBSTITUTE(SUBSTITUTE(CC33,[1]Opcodes!$I$3,BN33),[1]Opcodes!$I$4,'Compile Sheet'!BO33),[1]Opcodes!$I$5,BP33),[1]Opcodes!$I$6,CA33),[1]Opcodes!$I$8,BW33),[1]Opcodes!$I$9,BX33),[1]Opcodes!$I$10,BY33),[1]Opcodes!$I$11,BZ33),[1]Opcodes!$I$15,"00000"),[1]Opcodes!$I$13,CB33)</f>
        <v>10001111101001111111111111110100</v>
      </c>
      <c r="CE33" s="36" t="str">
        <f t="shared" si="23"/>
        <v/>
      </c>
      <c r="CF33" s="36" t="str">
        <f t="shared" si="24"/>
        <v>F4FFA78F</v>
      </c>
      <c r="CG33" s="36" t="str">
        <f t="shared" si="41"/>
        <v xml:space="preserve"> </v>
      </c>
      <c r="CI33" t="s">
        <v>148</v>
      </c>
    </row>
    <row r="34" spans="2:87">
      <c r="B34" s="36">
        <f t="shared" si="44"/>
        <v>0</v>
      </c>
      <c r="C34" s="36" t="str">
        <f>IFERROR(IF(INDEX($R$1:$AD$24,F34,Code!$L$1),E34,""),"")</f>
        <v/>
      </c>
      <c r="D34" s="1" t="str">
        <f t="shared" si="4"/>
        <v>F0FFA88F</v>
      </c>
      <c r="E34" t="str">
        <f t="shared" si="1"/>
        <v/>
      </c>
      <c r="F34" s="1">
        <f>IFERROR(VLOOKUP(INDEX(Code!$A:$A,'Compile Sheet'!AL34),'Compile Sheet'!$AF$1:$AG$24,2,FALSE),0)</f>
        <v>0</v>
      </c>
      <c r="Q34">
        <f t="shared" si="43"/>
        <v>8</v>
      </c>
      <c r="R34" t="str">
        <f t="shared" si="42"/>
        <v>7</v>
      </c>
      <c r="AK34" s="1">
        <f t="shared" si="2"/>
        <v>0</v>
      </c>
      <c r="AL34" s="1" t="str">
        <f t="shared" ref="AL34:AL65" si="46">IF(AK34,VLOOKUP(AK34,$AP$1:$AT$128,3,FALSE),IF(AK33=$M$5,VLOOKUP(1,$AQ$1:$AT$128,2,FALSE),""))</f>
        <v/>
      </c>
      <c r="AM34" s="1" t="e">
        <f t="shared" si="26"/>
        <v>#VALUE!</v>
      </c>
      <c r="AN34" s="1" t="e">
        <f t="shared" si="45"/>
        <v>#VALUE!</v>
      </c>
      <c r="AP34" s="36">
        <f>IF(LEFT(AT34,4)=".org",MAX(AP$1:AP33)+1,0)</f>
        <v>0</v>
      </c>
      <c r="AQ34" s="1">
        <f>IF(AT33="","",MAX(AQ35:AQ$128)+1)</f>
        <v>19</v>
      </c>
      <c r="AR34" s="1" t="str">
        <f t="shared" si="6"/>
        <v/>
      </c>
      <c r="AS34" s="1" t="str">
        <f t="shared" si="37"/>
        <v>0x80150898</v>
      </c>
      <c r="AT34" s="41" t="str">
        <f>INDEX(Code!$1:$1048576,ROW(),$M$3)&amp;""</f>
        <v>lw r8, 0xFFF0(r29)</v>
      </c>
      <c r="AU34" s="36">
        <v>1</v>
      </c>
      <c r="AV34" s="36">
        <f t="shared" si="7"/>
        <v>3</v>
      </c>
      <c r="AW34" s="36">
        <f t="shared" si="8"/>
        <v>6</v>
      </c>
      <c r="AX34" s="36">
        <f t="shared" si="9"/>
        <v>15</v>
      </c>
      <c r="AY34" s="36">
        <f t="shared" si="10"/>
        <v>14</v>
      </c>
      <c r="AZ34" s="36">
        <f t="shared" si="27"/>
        <v>18</v>
      </c>
      <c r="BA34" s="42" t="str">
        <f t="shared" si="33"/>
        <v>lw</v>
      </c>
      <c r="BB34" s="42" t="str">
        <f t="shared" si="11"/>
        <v>r8</v>
      </c>
      <c r="BC34" s="42" t="str">
        <f t="shared" si="11"/>
        <v>0xFFF0</v>
      </c>
      <c r="BD34" s="42" t="str">
        <f t="shared" si="11"/>
        <v/>
      </c>
      <c r="BE34" s="42" t="str">
        <f t="shared" si="11"/>
        <v>r29</v>
      </c>
      <c r="BF34" s="42">
        <f t="shared" si="12"/>
        <v>1</v>
      </c>
      <c r="BG34" s="42">
        <f t="shared" si="28"/>
        <v>0</v>
      </c>
      <c r="BH34" s="42">
        <f t="shared" si="13"/>
        <v>0</v>
      </c>
      <c r="BI34" s="42">
        <f t="shared" si="40"/>
        <v>2</v>
      </c>
      <c r="BJ34" s="42">
        <f t="shared" si="30"/>
        <v>4</v>
      </c>
      <c r="BK34" s="42"/>
      <c r="BN34" s="36" t="str">
        <f t="shared" si="38"/>
        <v>01000</v>
      </c>
      <c r="BO34" s="36" t="str">
        <f t="shared" si="38"/>
        <v/>
      </c>
      <c r="BP34" s="36" t="str">
        <f t="shared" si="38"/>
        <v/>
      </c>
      <c r="BQ34" s="36" t="str">
        <f t="shared" ref="BQ34:BQ65" si="47">IF(BI34,INDEX($BB:$BE,ROW(),BI34),"")</f>
        <v>0xFFF0</v>
      </c>
      <c r="BR34" s="36" t="str">
        <f t="shared" si="15"/>
        <v>FFFF0010</v>
      </c>
      <c r="BS34" s="36" t="str">
        <f t="shared" si="16"/>
        <v>0000FFF0</v>
      </c>
      <c r="BT34" s="36" t="str">
        <f t="shared" si="35"/>
        <v>0FFF0</v>
      </c>
      <c r="BU34" s="36" t="str">
        <f t="shared" si="17"/>
        <v>FDD5</v>
      </c>
      <c r="BV34" s="36" t="str">
        <f t="shared" si="36"/>
        <v>0003FFC</v>
      </c>
      <c r="BW34" s="36" t="str">
        <f t="shared" si="18"/>
        <v>1111110111010101</v>
      </c>
      <c r="BX34" s="36" t="str">
        <f t="shared" si="19"/>
        <v>00000000000011111111111100</v>
      </c>
      <c r="BY34" s="36" t="str">
        <f t="shared" si="32"/>
        <v>10000</v>
      </c>
      <c r="BZ34" s="43" t="str">
        <f t="shared" si="39"/>
        <v>1111111111110000</v>
      </c>
      <c r="CA34" s="36" t="str">
        <f t="shared" si="21"/>
        <v>11101</v>
      </c>
      <c r="CB34" s="43" t="str">
        <f t="shared" si="22"/>
        <v>00001111111111110000</v>
      </c>
      <c r="CC34" s="43" t="str">
        <f>IFERROR(VLOOKUP(BA34,[1]Opcodes!$A$1:$B$88,2, FALSE),"")</f>
        <v>100011RQL</v>
      </c>
      <c r="CD34" s="36" t="str">
        <f>SUBSTITUTE(SUBSTITUTE(SUBSTITUTE(SUBSTITUTE(SUBSTITUTE(SUBSTITUTE(SUBSTITUTE(SUBSTITUTE(SUBSTITUTE(SUBSTITUTE(CC34,[1]Opcodes!$I$3,BN34),[1]Opcodes!$I$4,'Compile Sheet'!BO34),[1]Opcodes!$I$5,BP34),[1]Opcodes!$I$6,CA34),[1]Opcodes!$I$8,BW34),[1]Opcodes!$I$9,BX34),[1]Opcodes!$I$10,BY34),[1]Opcodes!$I$11,BZ34),[1]Opcodes!$I$15,"00000"),[1]Opcodes!$I$13,CB34)</f>
        <v>10001111101010001111111111110000</v>
      </c>
      <c r="CE34" s="36" t="str">
        <f t="shared" si="23"/>
        <v/>
      </c>
      <c r="CF34" s="36" t="str">
        <f t="shared" si="24"/>
        <v>F0FFA88F</v>
      </c>
      <c r="CG34" s="36" t="str">
        <f t="shared" si="41"/>
        <v xml:space="preserve"> </v>
      </c>
      <c r="CI34" t="s">
        <v>148</v>
      </c>
    </row>
    <row r="35" spans="2:87">
      <c r="B35" s="36">
        <f t="shared" si="44"/>
        <v>0</v>
      </c>
      <c r="C35" s="36" t="str">
        <f>IFERROR(IF(INDEX($R$1:$AD$24,F35,Code!$L$1),E35,""),"")</f>
        <v/>
      </c>
      <c r="D35" s="1" t="str">
        <f t="shared" si="4"/>
        <v>430C0708</v>
      </c>
      <c r="E35" t="str">
        <f t="shared" si="1"/>
        <v/>
      </c>
      <c r="F35" s="1">
        <f>IFERROR(VLOOKUP(INDEX(Code!$A:$A,'Compile Sheet'!AL35),'Compile Sheet'!$AF$1:$AG$24,2,FALSE),0)</f>
        <v>0</v>
      </c>
      <c r="Q35">
        <f t="shared" si="43"/>
        <v>9</v>
      </c>
      <c r="R35" t="str">
        <f t="shared" si="42"/>
        <v>8</v>
      </c>
      <c r="AK35" s="1">
        <f t="shared" si="2"/>
        <v>0</v>
      </c>
      <c r="AL35" s="1" t="str">
        <f t="shared" si="46"/>
        <v/>
      </c>
      <c r="AM35" s="1" t="e">
        <f t="shared" si="26"/>
        <v>#VALUE!</v>
      </c>
      <c r="AN35" s="1" t="e">
        <f t="shared" si="45"/>
        <v>#VALUE!</v>
      </c>
      <c r="AP35" s="36">
        <f>IF(LEFT(AT35,4)=".org",MAX(AP$1:AP34)+1,0)</f>
        <v>0</v>
      </c>
      <c r="AQ35" s="1">
        <f>IF(AT34="","",MAX(AQ36:AQ$128)+1)</f>
        <v>18</v>
      </c>
      <c r="AR35" s="1" t="str">
        <f t="shared" si="6"/>
        <v/>
      </c>
      <c r="AS35" s="1" t="str">
        <f t="shared" si="37"/>
        <v>0x8015089C</v>
      </c>
      <c r="AT35" s="41" t="str">
        <f>INDEX(Code!$1:$1048576,ROW(),$M$3)&amp;""</f>
        <v>j 0x801C310C</v>
      </c>
      <c r="AU35" s="36">
        <v>1</v>
      </c>
      <c r="AV35" s="36">
        <f t="shared" si="7"/>
        <v>2</v>
      </c>
      <c r="AW35" s="36">
        <f t="shared" si="8"/>
        <v>13</v>
      </c>
      <c r="AX35" s="36">
        <f t="shared" si="9"/>
        <v>13</v>
      </c>
      <c r="AY35" s="36">
        <f t="shared" si="10"/>
        <v>13</v>
      </c>
      <c r="AZ35" s="36">
        <f t="shared" si="27"/>
        <v>12</v>
      </c>
      <c r="BA35" s="42" t="str">
        <f t="shared" si="33"/>
        <v>j</v>
      </c>
      <c r="BB35" s="42" t="str">
        <f t="shared" si="11"/>
        <v>0x801C310C</v>
      </c>
      <c r="BC35" s="42" t="str">
        <f t="shared" si="11"/>
        <v/>
      </c>
      <c r="BD35" s="42" t="str">
        <f t="shared" si="11"/>
        <v/>
      </c>
      <c r="BE35" s="42" t="str">
        <f t="shared" si="11"/>
        <v/>
      </c>
      <c r="BF35" s="42">
        <f t="shared" si="12"/>
        <v>0</v>
      </c>
      <c r="BG35" s="42">
        <f t="shared" si="28"/>
        <v>0</v>
      </c>
      <c r="BH35" s="42">
        <f t="shared" si="13"/>
        <v>0</v>
      </c>
      <c r="BI35" s="42">
        <f t="shared" si="40"/>
        <v>1</v>
      </c>
      <c r="BJ35" s="42">
        <f t="shared" si="30"/>
        <v>0</v>
      </c>
      <c r="BK35" s="42"/>
      <c r="BN35" s="36" t="str">
        <f t="shared" si="38"/>
        <v/>
      </c>
      <c r="BO35" s="36" t="str">
        <f t="shared" si="38"/>
        <v/>
      </c>
      <c r="BP35" s="36" t="str">
        <f t="shared" si="38"/>
        <v/>
      </c>
      <c r="BQ35" s="36" t="str">
        <f t="shared" si="47"/>
        <v>0x801C310C</v>
      </c>
      <c r="BR35" s="36" t="str">
        <f t="shared" si="15"/>
        <v>7FE3CEF4</v>
      </c>
      <c r="BS35" s="36" t="str">
        <f t="shared" si="16"/>
        <v>801C310C</v>
      </c>
      <c r="BT35" s="36" t="str">
        <f t="shared" si="35"/>
        <v>C310C</v>
      </c>
      <c r="BU35" s="36" t="str">
        <f t="shared" si="17"/>
        <v>CA1B</v>
      </c>
      <c r="BV35" s="36" t="str">
        <f t="shared" si="36"/>
        <v>0070C43</v>
      </c>
      <c r="BW35" s="36" t="str">
        <f t="shared" si="18"/>
        <v>1100101000011011</v>
      </c>
      <c r="BX35" s="36" t="str">
        <f t="shared" si="19"/>
        <v>00000001110000110001000011</v>
      </c>
      <c r="BY35" s="36" t="str">
        <f t="shared" si="32"/>
        <v>01100</v>
      </c>
      <c r="BZ35" s="43" t="str">
        <f t="shared" si="39"/>
        <v>0011000100001100</v>
      </c>
      <c r="CA35" s="36" t="str">
        <f t="shared" si="21"/>
        <v/>
      </c>
      <c r="CB35" s="43" t="str">
        <f t="shared" si="22"/>
        <v>11000011000100001100</v>
      </c>
      <c r="CC35" s="43" t="str">
        <f>IFERROR(VLOOKUP(BA35,[1]Opcodes!$A$1:$B$88,2, FALSE),"")</f>
        <v>000010J</v>
      </c>
      <c r="CD35" s="36" t="str">
        <f>SUBSTITUTE(SUBSTITUTE(SUBSTITUTE(SUBSTITUTE(SUBSTITUTE(SUBSTITUTE(SUBSTITUTE(SUBSTITUTE(SUBSTITUTE(SUBSTITUTE(CC35,[1]Opcodes!$I$3,BN35),[1]Opcodes!$I$4,'Compile Sheet'!BO35),[1]Opcodes!$I$5,BP35),[1]Opcodes!$I$6,CA35),[1]Opcodes!$I$8,BW35),[1]Opcodes!$I$9,BX35),[1]Opcodes!$I$10,BY35),[1]Opcodes!$I$11,BZ35),[1]Opcodes!$I$15,"00000"),[1]Opcodes!$I$13,CB35)</f>
        <v>00001000000001110000110001000011</v>
      </c>
      <c r="CE35" s="36" t="str">
        <f t="shared" si="23"/>
        <v/>
      </c>
      <c r="CF35" s="36" t="str">
        <f t="shared" si="24"/>
        <v>430C0708</v>
      </c>
      <c r="CG35" s="36" t="str">
        <f t="shared" si="41"/>
        <v xml:space="preserve"> </v>
      </c>
      <c r="CI35" t="s">
        <v>148</v>
      </c>
    </row>
    <row r="36" spans="2:87">
      <c r="B36" s="36">
        <f t="shared" si="44"/>
        <v>0</v>
      </c>
      <c r="C36" s="36" t="str">
        <f>IFERROR(IF(INDEX($R$1:$AD$24,F36,Code!$L$1),E36,""),"")</f>
        <v/>
      </c>
      <c r="D36" s="1" t="str">
        <f t="shared" si="4"/>
        <v>FF000234</v>
      </c>
      <c r="E36" t="str">
        <f t="shared" si="1"/>
        <v/>
      </c>
      <c r="F36" s="1">
        <f>IFERROR(VLOOKUP(INDEX(Code!$A:$A,'Compile Sheet'!AL36),'Compile Sheet'!$AF$1:$AG$24,2,FALSE),0)</f>
        <v>0</v>
      </c>
      <c r="Q36">
        <f t="shared" si="43"/>
        <v>10</v>
      </c>
      <c r="R36" t="str">
        <f t="shared" si="42"/>
        <v>9</v>
      </c>
      <c r="AK36" s="1">
        <f t="shared" si="2"/>
        <v>0</v>
      </c>
      <c r="AL36" s="1" t="str">
        <f t="shared" si="46"/>
        <v/>
      </c>
      <c r="AM36" s="1" t="e">
        <f t="shared" si="26"/>
        <v>#VALUE!</v>
      </c>
      <c r="AN36" s="1" t="e">
        <f t="shared" si="45"/>
        <v>#VALUE!</v>
      </c>
      <c r="AP36" s="36">
        <f>IF(LEFT(AT36,4)=".org",MAX(AP$1:AP35)+1,0)</f>
        <v>0</v>
      </c>
      <c r="AQ36" s="1">
        <f>IF(AT35="","",MAX(AQ37:AQ$128)+1)</f>
        <v>17</v>
      </c>
      <c r="AR36" s="1" t="str">
        <f t="shared" si="6"/>
        <v/>
      </c>
      <c r="AS36" s="1" t="str">
        <f t="shared" si="37"/>
        <v>0x801508A0</v>
      </c>
      <c r="AT36" s="41" t="str">
        <f>INDEX(Code!$1:$1048576,ROW(),$M$3)&amp;""</f>
        <v>ori r2,r0,0x00ff</v>
      </c>
      <c r="AU36" s="36">
        <v>1</v>
      </c>
      <c r="AV36" s="36">
        <f t="shared" si="7"/>
        <v>4</v>
      </c>
      <c r="AW36" s="36">
        <f t="shared" si="8"/>
        <v>7</v>
      </c>
      <c r="AX36" s="36">
        <f t="shared" si="9"/>
        <v>10</v>
      </c>
      <c r="AY36" s="36">
        <f t="shared" si="10"/>
        <v>17</v>
      </c>
      <c r="AZ36" s="36">
        <f t="shared" si="27"/>
        <v>16</v>
      </c>
      <c r="BA36" s="42" t="str">
        <f t="shared" si="33"/>
        <v>ori</v>
      </c>
      <c r="BB36" s="42" t="str">
        <f t="shared" si="11"/>
        <v>r2</v>
      </c>
      <c r="BC36" s="42" t="str">
        <f t="shared" si="11"/>
        <v>r0</v>
      </c>
      <c r="BD36" s="42" t="str">
        <f t="shared" si="11"/>
        <v>0x00ff</v>
      </c>
      <c r="BE36" s="42" t="str">
        <f t="shared" si="11"/>
        <v/>
      </c>
      <c r="BF36" s="42">
        <f t="shared" si="12"/>
        <v>1</v>
      </c>
      <c r="BG36" s="42">
        <f t="shared" si="28"/>
        <v>2</v>
      </c>
      <c r="BH36" s="42">
        <f t="shared" si="13"/>
        <v>0</v>
      </c>
      <c r="BI36" s="42">
        <f t="shared" si="40"/>
        <v>3</v>
      </c>
      <c r="BJ36" s="42">
        <f t="shared" si="30"/>
        <v>0</v>
      </c>
      <c r="BK36" s="42"/>
      <c r="BN36" s="36" t="str">
        <f t="shared" si="38"/>
        <v>00010</v>
      </c>
      <c r="BO36" s="36" t="str">
        <f t="shared" si="38"/>
        <v>00000</v>
      </c>
      <c r="BP36" s="36" t="str">
        <f t="shared" si="38"/>
        <v/>
      </c>
      <c r="BQ36" s="36" t="str">
        <f t="shared" si="47"/>
        <v>0x00ff</v>
      </c>
      <c r="BR36" s="36" t="str">
        <f t="shared" si="15"/>
        <v>FFFFFF01</v>
      </c>
      <c r="BS36" s="36" t="str">
        <f t="shared" si="16"/>
        <v>000000ff</v>
      </c>
      <c r="BT36" s="36" t="str">
        <f t="shared" si="35"/>
        <v>000ff</v>
      </c>
      <c r="BU36" s="36" t="str">
        <f t="shared" si="17"/>
        <v>BE17</v>
      </c>
      <c r="BV36" s="36" t="str">
        <f t="shared" si="36"/>
        <v>000003F</v>
      </c>
      <c r="BW36" s="36" t="str">
        <f t="shared" si="18"/>
        <v>1011111000010111</v>
      </c>
      <c r="BX36" s="36" t="str">
        <f t="shared" si="19"/>
        <v>00000000000000000000111111</v>
      </c>
      <c r="BY36" s="36" t="str">
        <f t="shared" si="32"/>
        <v>11111</v>
      </c>
      <c r="BZ36" s="43" t="str">
        <f t="shared" si="39"/>
        <v>0000000011111111</v>
      </c>
      <c r="CA36" s="36" t="str">
        <f t="shared" si="21"/>
        <v/>
      </c>
      <c r="CB36" s="43" t="str">
        <f t="shared" si="22"/>
        <v>00000000000011111111</v>
      </c>
      <c r="CC36" s="43" t="str">
        <f>IFERROR(VLOOKUP(BA36,[1]Opcodes!$A$1:$B$88,2, FALSE),"")</f>
        <v>001101WQL</v>
      </c>
      <c r="CD36" s="36" t="str">
        <f>SUBSTITUTE(SUBSTITUTE(SUBSTITUTE(SUBSTITUTE(SUBSTITUTE(SUBSTITUTE(SUBSTITUTE(SUBSTITUTE(SUBSTITUTE(SUBSTITUTE(CC36,[1]Opcodes!$I$3,BN36),[1]Opcodes!$I$4,'Compile Sheet'!BO36),[1]Opcodes!$I$5,BP36),[1]Opcodes!$I$6,CA36),[1]Opcodes!$I$8,BW36),[1]Opcodes!$I$9,BX36),[1]Opcodes!$I$10,BY36),[1]Opcodes!$I$11,BZ36),[1]Opcodes!$I$15,"00000"),[1]Opcodes!$I$13,CB36)</f>
        <v>00110100000000100000000011111111</v>
      </c>
      <c r="CE36" s="36" t="str">
        <f t="shared" si="23"/>
        <v/>
      </c>
      <c r="CF36" s="36" t="str">
        <f t="shared" si="24"/>
        <v>FF000234</v>
      </c>
      <c r="CG36" s="36" t="str">
        <f t="shared" si="41"/>
        <v xml:space="preserve"> </v>
      </c>
      <c r="CI36" t="s">
        <v>148</v>
      </c>
    </row>
    <row r="37" spans="2:87">
      <c r="B37" s="36">
        <f t="shared" si="44"/>
        <v>0</v>
      </c>
      <c r="C37" s="36" t="str">
        <f>IFERROR(IF(INDEX($R$1:$AD$24,F37,Code!$L$1),E37,""),"")</f>
        <v/>
      </c>
      <c r="D37" s="1" t="str">
        <f t="shared" si="4"/>
        <v>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E37" t="str">
        <f t="shared" si="1"/>
        <v/>
      </c>
      <c r="F37" s="1">
        <f>IFERROR(VLOOKUP(INDEX(Code!$A:$A,'Compile Sheet'!AL37),'Compile Sheet'!$AF$1:$AG$24,2,FALSE),0)</f>
        <v>0</v>
      </c>
      <c r="Q37">
        <f t="shared" si="43"/>
        <v>11</v>
      </c>
      <c r="R37" t="str">
        <f t="shared" si="42"/>
        <v>10</v>
      </c>
      <c r="AK37" s="1">
        <f t="shared" si="2"/>
        <v>0</v>
      </c>
      <c r="AL37" s="1" t="str">
        <f t="shared" si="46"/>
        <v/>
      </c>
      <c r="AM37" s="1" t="e">
        <f t="shared" si="26"/>
        <v>#VALUE!</v>
      </c>
      <c r="AN37" s="1" t="e">
        <f t="shared" si="45"/>
        <v>#VALUE!</v>
      </c>
      <c r="AP37" s="36">
        <f>IF(LEFT(AT37,4)=".org",MAX(AP$1:AP36)+1,0)</f>
        <v>0</v>
      </c>
      <c r="AQ37" s="1">
        <f>IF(AT36="","",MAX(AQ38:AQ$128)+1)</f>
        <v>16</v>
      </c>
      <c r="AR37" s="1" t="str">
        <f t="shared" si="6"/>
        <v/>
      </c>
      <c r="AS37" s="1" t="str">
        <f t="shared" si="37"/>
        <v>0x801508A4</v>
      </c>
      <c r="AT37" s="41" t="str">
        <f>INDEX(Code!$1:$1048576,ROW(),$M$3)&amp;""</f>
        <v>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AU37" s="36">
        <v>1</v>
      </c>
      <c r="AV37" s="36">
        <f t="shared" si="7"/>
        <v>265</v>
      </c>
      <c r="AW37" s="36">
        <f t="shared" si="8"/>
        <v>265</v>
      </c>
      <c r="AX37" s="36">
        <f t="shared" si="9"/>
        <v>265</v>
      </c>
      <c r="AY37" s="36">
        <f t="shared" si="10"/>
        <v>265</v>
      </c>
      <c r="AZ37" s="36">
        <f t="shared" si="27"/>
        <v>264</v>
      </c>
      <c r="BA37" s="42" t="str">
        <f t="shared" si="33"/>
        <v>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BB37" s="42" t="str">
        <f t="shared" si="11"/>
        <v/>
      </c>
      <c r="BC37" s="42" t="str">
        <f t="shared" si="11"/>
        <v/>
      </c>
      <c r="BD37" s="42" t="str">
        <f t="shared" si="11"/>
        <v/>
      </c>
      <c r="BE37" s="42" t="str">
        <f t="shared" si="11"/>
        <v/>
      </c>
      <c r="BF37" s="42">
        <f t="shared" si="12"/>
        <v>0</v>
      </c>
      <c r="BG37" s="42">
        <f t="shared" si="28"/>
        <v>0</v>
      </c>
      <c r="BH37" s="42">
        <f t="shared" si="13"/>
        <v>0</v>
      </c>
      <c r="BI37" s="42">
        <f t="shared" si="40"/>
        <v>0</v>
      </c>
      <c r="BJ37" s="42">
        <f t="shared" si="30"/>
        <v>0</v>
      </c>
      <c r="BK37" s="42"/>
      <c r="BN37" s="36" t="str">
        <f t="shared" si="38"/>
        <v/>
      </c>
      <c r="BO37" s="36" t="str">
        <f t="shared" si="38"/>
        <v/>
      </c>
      <c r="BP37" s="36" t="str">
        <f t="shared" si="38"/>
        <v/>
      </c>
      <c r="BQ37" s="36" t="str">
        <f t="shared" si="47"/>
        <v/>
      </c>
      <c r="BR37" s="36" t="str">
        <f t="shared" si="15"/>
        <v/>
      </c>
      <c r="BS37" s="36" t="str">
        <f t="shared" si="16"/>
        <v/>
      </c>
      <c r="BT37" s="36" t="str">
        <f t="shared" si="35"/>
        <v>00000</v>
      </c>
      <c r="BU37" s="36" t="str">
        <f t="shared" si="17"/>
        <v>BDD6</v>
      </c>
      <c r="BV37" s="36" t="str">
        <f t="shared" si="36"/>
        <v>0000000</v>
      </c>
      <c r="BW37" s="36" t="str">
        <f t="shared" si="18"/>
        <v/>
      </c>
      <c r="BX37" s="36" t="str">
        <f t="shared" si="19"/>
        <v/>
      </c>
      <c r="BY37" s="36" t="str">
        <f t="shared" si="32"/>
        <v/>
      </c>
      <c r="BZ37" s="43" t="str">
        <f t="shared" si="39"/>
        <v/>
      </c>
      <c r="CA37" s="36" t="str">
        <f t="shared" si="21"/>
        <v/>
      </c>
      <c r="CB37" s="43" t="str">
        <f t="shared" si="22"/>
        <v>00000000000000000000</v>
      </c>
      <c r="CC37" s="43" t="str">
        <f>IFERROR(VLOOKUP(BA37,[1]Opcodes!$A$1:$B$88,2, FALSE),"")</f>
        <v/>
      </c>
      <c r="CD37" s="36" t="str">
        <f>SUBSTITUTE(SUBSTITUTE(SUBSTITUTE(SUBSTITUTE(SUBSTITUTE(SUBSTITUTE(SUBSTITUTE(SUBSTITUTE(SUBSTITUTE(SUBSTITUTE(CC37,[1]Opcodes!$I$3,BN37),[1]Opcodes!$I$4,'Compile Sheet'!BO37),[1]Opcodes!$I$5,BP37),[1]Opcodes!$I$6,CA37),[1]Opcodes!$I$8,BW37),[1]Opcodes!$I$9,BX37),[1]Opcodes!$I$10,BY37),[1]Opcodes!$I$11,BZ37),[1]Opcodes!$I$15,"00000"),[1]Opcodes!$I$13,CB37)</f>
        <v/>
      </c>
      <c r="CE37" s="36" t="str">
        <f t="shared" si="23"/>
        <v>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CF37" s="36" t="str">
        <f t="shared" si="24"/>
        <v>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CG37" s="36" t="str">
        <f t="shared" si="41"/>
        <v>hex</v>
      </c>
      <c r="CI37" t="s">
        <v>148</v>
      </c>
    </row>
    <row r="38" spans="2:87">
      <c r="B38" s="36">
        <f t="shared" si="44"/>
        <v>0</v>
      </c>
      <c r="C38" s="36" t="str">
        <f>IFERROR(IF(INDEX($R$1:$AD$24,F38,Code!$L$1),E38,""),"")</f>
        <v/>
      </c>
      <c r="D38" s="1" t="str">
        <f t="shared" si="4"/>
        <v/>
      </c>
      <c r="E38" t="str">
        <f t="shared" si="1"/>
        <v/>
      </c>
      <c r="F38" s="1">
        <f>IFERROR(VLOOKUP(INDEX(Code!$A:$A,'Compile Sheet'!AL38),'Compile Sheet'!$AF$1:$AG$24,2,FALSE),0)</f>
        <v>0</v>
      </c>
      <c r="Q38">
        <f t="shared" si="43"/>
        <v>12</v>
      </c>
      <c r="R38" t="str">
        <f t="shared" si="42"/>
        <v>11</v>
      </c>
      <c r="AK38" s="1">
        <f t="shared" si="2"/>
        <v>0</v>
      </c>
      <c r="AL38" s="1" t="str">
        <f t="shared" si="46"/>
        <v/>
      </c>
      <c r="AM38" s="1" t="e">
        <f t="shared" si="26"/>
        <v>#VALUE!</v>
      </c>
      <c r="AN38" s="1" t="e">
        <f t="shared" si="45"/>
        <v>#VALUE!</v>
      </c>
      <c r="AP38" s="36">
        <f>IF(LEFT(AT38,4)=".org",MAX(AP$1:AP37)+1,0)</f>
        <v>0</v>
      </c>
      <c r="AQ38" s="1">
        <f>IF(AT37="","",MAX(AQ39:AQ$128)+1)</f>
        <v>15</v>
      </c>
      <c r="AR38" s="1" t="str">
        <f t="shared" si="6"/>
        <v/>
      </c>
      <c r="AS38" s="1" t="str">
        <f t="shared" si="37"/>
        <v>0x801508A8</v>
      </c>
      <c r="AT38" s="41" t="str">
        <f>INDEX(Code!$1:$1048576,ROW(),$M$3)&amp;""</f>
        <v/>
      </c>
      <c r="AU38" s="36">
        <v>1</v>
      </c>
      <c r="AV38" s="36" t="str">
        <f t="shared" si="7"/>
        <v/>
      </c>
      <c r="AW38" s="36">
        <f t="shared" si="8"/>
        <v>1</v>
      </c>
      <c r="AX38" s="36">
        <f t="shared" si="9"/>
        <v>1</v>
      </c>
      <c r="AY38" s="36">
        <f t="shared" si="10"/>
        <v>1</v>
      </c>
      <c r="AZ38" s="36">
        <f t="shared" si="27"/>
        <v>0</v>
      </c>
      <c r="BA38" s="42" t="e">
        <f t="shared" si="33"/>
        <v>#VALUE!</v>
      </c>
      <c r="BB38" s="42" t="str">
        <f t="shared" si="11"/>
        <v/>
      </c>
      <c r="BC38" s="42" t="str">
        <f t="shared" si="11"/>
        <v/>
      </c>
      <c r="BD38" s="42" t="str">
        <f t="shared" si="11"/>
        <v/>
      </c>
      <c r="BE38" s="42" t="str">
        <f t="shared" si="11"/>
        <v/>
      </c>
      <c r="BF38" s="42">
        <f t="shared" si="12"/>
        <v>0</v>
      </c>
      <c r="BG38" s="42">
        <f t="shared" si="28"/>
        <v>0</v>
      </c>
      <c r="BH38" s="42">
        <f t="shared" si="13"/>
        <v>0</v>
      </c>
      <c r="BI38" s="42">
        <f t="shared" si="40"/>
        <v>0</v>
      </c>
      <c r="BJ38" s="42">
        <f t="shared" si="30"/>
        <v>0</v>
      </c>
      <c r="BK38" s="42"/>
      <c r="BN38" s="36" t="str">
        <f t="shared" si="38"/>
        <v/>
      </c>
      <c r="BO38" s="36" t="str">
        <f t="shared" si="38"/>
        <v/>
      </c>
      <c r="BP38" s="36" t="str">
        <f t="shared" si="38"/>
        <v/>
      </c>
      <c r="BQ38" s="36" t="str">
        <f t="shared" si="47"/>
        <v/>
      </c>
      <c r="BR38" s="36" t="str">
        <f t="shared" si="15"/>
        <v/>
      </c>
      <c r="BS38" s="36" t="str">
        <f t="shared" si="16"/>
        <v/>
      </c>
      <c r="BT38" s="36" t="str">
        <f t="shared" si="35"/>
        <v>00000</v>
      </c>
      <c r="BU38" s="36" t="str">
        <f t="shared" si="17"/>
        <v>BDD5</v>
      </c>
      <c r="BV38" s="36" t="str">
        <f t="shared" si="36"/>
        <v>0000000</v>
      </c>
      <c r="BW38" s="36" t="str">
        <f t="shared" si="18"/>
        <v/>
      </c>
      <c r="BX38" s="36" t="str">
        <f t="shared" si="19"/>
        <v/>
      </c>
      <c r="BY38" s="36" t="str">
        <f t="shared" si="32"/>
        <v/>
      </c>
      <c r="BZ38" s="43" t="str">
        <f t="shared" si="39"/>
        <v/>
      </c>
      <c r="CA38" s="36" t="str">
        <f t="shared" si="21"/>
        <v/>
      </c>
      <c r="CB38" s="43" t="str">
        <f t="shared" si="22"/>
        <v>00000000000000000000</v>
      </c>
      <c r="CC38" s="43" t="str">
        <f>IFERROR(VLOOKUP(BA38,[1]Opcodes!$A$1:$B$88,2, FALSE),"")</f>
        <v/>
      </c>
      <c r="CD38" s="36" t="str">
        <f>SUBSTITUTE(SUBSTITUTE(SUBSTITUTE(SUBSTITUTE(SUBSTITUTE(SUBSTITUTE(SUBSTITUTE(SUBSTITUTE(SUBSTITUTE(SUBSTITUTE(CC38,[1]Opcodes!$I$3,BN38),[1]Opcodes!$I$4,'Compile Sheet'!BO38),[1]Opcodes!$I$5,BP38),[1]Opcodes!$I$6,CA38),[1]Opcodes!$I$8,BW38),[1]Opcodes!$I$9,BX38),[1]Opcodes!$I$10,BY38),[1]Opcodes!$I$11,BZ38),[1]Opcodes!$I$15,"00000"),[1]Opcodes!$I$13,CB38)</f>
        <v/>
      </c>
      <c r="CE38" s="36" t="str">
        <f t="shared" si="23"/>
        <v/>
      </c>
      <c r="CF38" s="36" t="str">
        <f t="shared" si="24"/>
        <v/>
      </c>
      <c r="CG38" s="36" t="str">
        <f t="shared" si="41"/>
        <v xml:space="preserve"> </v>
      </c>
      <c r="CI38" t="s">
        <v>148</v>
      </c>
    </row>
    <row r="39" spans="2:87">
      <c r="B39" s="36">
        <f t="shared" si="44"/>
        <v>0</v>
      </c>
      <c r="C39" s="36" t="str">
        <f>IFERROR(IF(INDEX($R$1:$AD$24,F39,Code!$L$1),E39,""),"")</f>
        <v/>
      </c>
      <c r="D39" s="1" t="str">
        <f t="shared" si="4"/>
        <v/>
      </c>
      <c r="E39" t="str">
        <f t="shared" si="1"/>
        <v/>
      </c>
      <c r="F39" s="1">
        <f>IFERROR(VLOOKUP(INDEX(Code!$A:$A,'Compile Sheet'!AL39),'Compile Sheet'!$AF$1:$AG$24,2,FALSE),0)</f>
        <v>0</v>
      </c>
      <c r="AK39" s="1">
        <f t="shared" si="2"/>
        <v>0</v>
      </c>
      <c r="AL39" s="1" t="str">
        <f t="shared" si="46"/>
        <v/>
      </c>
      <c r="AM39" s="1" t="e">
        <f t="shared" si="26"/>
        <v>#VALUE!</v>
      </c>
      <c r="AN39" s="1" t="e">
        <f t="shared" si="45"/>
        <v>#VALUE!</v>
      </c>
      <c r="AP39" s="36">
        <f>IF(LEFT(AT39,4)=".org",MAX(AP$1:AP38)+1,0)</f>
        <v>2</v>
      </c>
      <c r="AQ39" s="1" t="str">
        <f>IF(AT38="","",MAX(AQ40:AQ$128)+1)</f>
        <v/>
      </c>
      <c r="AR39" s="1">
        <f t="shared" si="6"/>
        <v>39</v>
      </c>
      <c r="AS39" s="1" t="str">
        <f t="shared" si="37"/>
        <v>0x801508AC</v>
      </c>
      <c r="AT39" s="41" t="str">
        <f>INDEX(Code!$1:$1048576,ROW(),$M$3)&amp;""</f>
        <v>.org 0x801C3104</v>
      </c>
      <c r="AU39" s="36">
        <v>1</v>
      </c>
      <c r="AV39" s="36" t="str">
        <f t="shared" si="7"/>
        <v/>
      </c>
      <c r="AW39" s="36">
        <f t="shared" si="8"/>
        <v>16</v>
      </c>
      <c r="AX39" s="36">
        <f t="shared" si="9"/>
        <v>16</v>
      </c>
      <c r="AY39" s="36">
        <f t="shared" si="10"/>
        <v>16</v>
      </c>
      <c r="AZ39" s="36">
        <f t="shared" si="27"/>
        <v>15</v>
      </c>
      <c r="BA39" s="42" t="e">
        <f t="shared" si="33"/>
        <v>#VALUE!</v>
      </c>
      <c r="BB39" s="42" t="str">
        <f t="shared" si="11"/>
        <v/>
      </c>
      <c r="BC39" s="42" t="str">
        <f t="shared" si="11"/>
        <v/>
      </c>
      <c r="BD39" s="42" t="str">
        <f t="shared" si="11"/>
        <v/>
      </c>
      <c r="BE39" s="42" t="str">
        <f t="shared" si="11"/>
        <v/>
      </c>
      <c r="BF39" s="42">
        <f t="shared" si="12"/>
        <v>0</v>
      </c>
      <c r="BG39" s="42">
        <f t="shared" si="28"/>
        <v>0</v>
      </c>
      <c r="BH39" s="42">
        <f t="shared" si="13"/>
        <v>0</v>
      </c>
      <c r="BI39" s="42">
        <f t="shared" si="40"/>
        <v>0</v>
      </c>
      <c r="BJ39" s="42">
        <f t="shared" si="30"/>
        <v>0</v>
      </c>
      <c r="BK39" s="42"/>
      <c r="BN39" s="36" t="str">
        <f t="shared" si="38"/>
        <v/>
      </c>
      <c r="BO39" s="36" t="str">
        <f t="shared" si="38"/>
        <v/>
      </c>
      <c r="BP39" s="36" t="str">
        <f t="shared" si="38"/>
        <v/>
      </c>
      <c r="BQ39" s="36" t="str">
        <f t="shared" si="47"/>
        <v/>
      </c>
      <c r="BR39" s="36" t="str">
        <f t="shared" si="15"/>
        <v/>
      </c>
      <c r="BS39" s="36" t="str">
        <f t="shared" si="16"/>
        <v/>
      </c>
      <c r="BT39" s="36" t="str">
        <f t="shared" si="35"/>
        <v>00000</v>
      </c>
      <c r="BU39" s="36" t="str">
        <f t="shared" si="17"/>
        <v>BDD4</v>
      </c>
      <c r="BV39" s="36" t="str">
        <f t="shared" si="36"/>
        <v>0000000</v>
      </c>
      <c r="BW39" s="36" t="str">
        <f t="shared" si="18"/>
        <v/>
      </c>
      <c r="BX39" s="36" t="str">
        <f t="shared" si="19"/>
        <v/>
      </c>
      <c r="BY39" s="36" t="str">
        <f t="shared" si="32"/>
        <v/>
      </c>
      <c r="BZ39" s="43" t="str">
        <f t="shared" si="39"/>
        <v/>
      </c>
      <c r="CA39" s="36" t="str">
        <f t="shared" si="21"/>
        <v/>
      </c>
      <c r="CB39" s="43" t="str">
        <f t="shared" si="22"/>
        <v>00000000000000000000</v>
      </c>
      <c r="CC39" s="43" t="str">
        <f>IFERROR(VLOOKUP(BA39,[1]Opcodes!$A$1:$B$88,2, FALSE),"")</f>
        <v/>
      </c>
      <c r="CD39" s="36" t="str">
        <f>SUBSTITUTE(SUBSTITUTE(SUBSTITUTE(SUBSTITUTE(SUBSTITUTE(SUBSTITUTE(SUBSTITUTE(SUBSTITUTE(SUBSTITUTE(SUBSTITUTE(CC39,[1]Opcodes!$I$3,BN39),[1]Opcodes!$I$4,'Compile Sheet'!BO39),[1]Opcodes!$I$5,BP39),[1]Opcodes!$I$6,CA39),[1]Opcodes!$I$8,BW39),[1]Opcodes!$I$9,BX39),[1]Opcodes!$I$10,BY39),[1]Opcodes!$I$11,BZ39),[1]Opcodes!$I$15,"00000"),[1]Opcodes!$I$13,CB39)</f>
        <v/>
      </c>
      <c r="CE39" s="36" t="str">
        <f t="shared" si="23"/>
        <v/>
      </c>
      <c r="CF39" s="36" t="str">
        <f t="shared" si="24"/>
        <v/>
      </c>
      <c r="CG39" s="36" t="str">
        <f t="shared" si="41"/>
        <v xml:space="preserve"> </v>
      </c>
      <c r="CI39" t="s">
        <v>148</v>
      </c>
    </row>
    <row r="40" spans="2:87">
      <c r="B40" s="36">
        <f t="shared" si="44"/>
        <v>0</v>
      </c>
      <c r="C40" s="36" t="str">
        <f>IFERROR(IF(INDEX($R$1:$AD$24,F40,Code!$L$1),E40,""),"")</f>
        <v/>
      </c>
      <c r="D40" s="1" t="str">
        <f t="shared" si="4"/>
        <v>08420508</v>
      </c>
      <c r="E40" t="str">
        <f t="shared" si="1"/>
        <v/>
      </c>
      <c r="F40" s="1">
        <f>IFERROR(VLOOKUP(INDEX(Code!$A:$A,'Compile Sheet'!AL40),'Compile Sheet'!$AF$1:$AG$24,2,FALSE),0)</f>
        <v>0</v>
      </c>
      <c r="AK40" s="1">
        <f t="shared" si="2"/>
        <v>0</v>
      </c>
      <c r="AL40" s="1" t="str">
        <f t="shared" si="46"/>
        <v/>
      </c>
      <c r="AM40" s="1" t="e">
        <f t="shared" si="26"/>
        <v>#VALUE!</v>
      </c>
      <c r="AN40" s="1" t="e">
        <f t="shared" si="45"/>
        <v>#VALUE!</v>
      </c>
      <c r="AP40" s="36">
        <f>IF(LEFT(AT40,4)=".org",MAX(AP$1:AP39)+1,0)</f>
        <v>0</v>
      </c>
      <c r="AQ40" s="1">
        <f>IF(AT39="","",MAX(AQ41:AQ$128)+1)</f>
        <v>14</v>
      </c>
      <c r="AR40" s="1" t="str">
        <f t="shared" si="6"/>
        <v/>
      </c>
      <c r="AS40" s="1" t="str">
        <f t="shared" si="37"/>
        <v>0x801C3104</v>
      </c>
      <c r="AT40" s="41" t="str">
        <f>INDEX(Code!$1:$1048576,ROW(),$M$3)&amp;""</f>
        <v>j 0x80150820</v>
      </c>
      <c r="AU40" s="36">
        <v>1</v>
      </c>
      <c r="AV40" s="36">
        <f t="shared" si="7"/>
        <v>2</v>
      </c>
      <c r="AW40" s="36">
        <f t="shared" si="8"/>
        <v>13</v>
      </c>
      <c r="AX40" s="36">
        <f t="shared" si="9"/>
        <v>13</v>
      </c>
      <c r="AY40" s="36">
        <f t="shared" si="10"/>
        <v>13</v>
      </c>
      <c r="AZ40" s="36">
        <f t="shared" si="27"/>
        <v>12</v>
      </c>
      <c r="BA40" s="42" t="str">
        <f t="shared" si="33"/>
        <v>j</v>
      </c>
      <c r="BB40" s="42" t="str">
        <f t="shared" si="11"/>
        <v>0x80150820</v>
      </c>
      <c r="BC40" s="42" t="str">
        <f t="shared" si="11"/>
        <v/>
      </c>
      <c r="BD40" s="42" t="str">
        <f t="shared" si="11"/>
        <v/>
      </c>
      <c r="BE40" s="42" t="str">
        <f t="shared" si="11"/>
        <v/>
      </c>
      <c r="BF40" s="42">
        <f t="shared" si="12"/>
        <v>0</v>
      </c>
      <c r="BG40" s="42">
        <f t="shared" si="28"/>
        <v>0</v>
      </c>
      <c r="BH40" s="42">
        <f t="shared" si="13"/>
        <v>0</v>
      </c>
      <c r="BI40" s="42">
        <f t="shared" si="40"/>
        <v>1</v>
      </c>
      <c r="BJ40" s="42">
        <f t="shared" si="30"/>
        <v>0</v>
      </c>
      <c r="BK40" s="42"/>
      <c r="BN40" s="36" t="str">
        <f t="shared" si="38"/>
        <v/>
      </c>
      <c r="BO40" s="36" t="str">
        <f t="shared" si="38"/>
        <v/>
      </c>
      <c r="BP40" s="36" t="str">
        <f t="shared" si="38"/>
        <v/>
      </c>
      <c r="BQ40" s="36" t="str">
        <f t="shared" si="47"/>
        <v>0x80150820</v>
      </c>
      <c r="BR40" s="36" t="str">
        <f t="shared" si="15"/>
        <v>7FEAF7E0</v>
      </c>
      <c r="BS40" s="36" t="str">
        <f t="shared" si="16"/>
        <v>80150820</v>
      </c>
      <c r="BT40" s="36" t="str">
        <f t="shared" si="35"/>
        <v>50820</v>
      </c>
      <c r="BU40" s="36" t="str">
        <f t="shared" si="17"/>
        <v>35C6</v>
      </c>
      <c r="BV40" s="36" t="str">
        <f t="shared" si="36"/>
        <v>0054208</v>
      </c>
      <c r="BW40" s="36" t="str">
        <f t="shared" si="18"/>
        <v>0011010111000110</v>
      </c>
      <c r="BX40" s="36" t="str">
        <f t="shared" si="19"/>
        <v>00000001010100001000001000</v>
      </c>
      <c r="BY40" s="36" t="str">
        <f t="shared" si="32"/>
        <v>00000</v>
      </c>
      <c r="BZ40" s="43" t="str">
        <f t="shared" si="39"/>
        <v>0000100000100000</v>
      </c>
      <c r="CA40" s="36" t="str">
        <f t="shared" si="21"/>
        <v/>
      </c>
      <c r="CB40" s="43" t="str">
        <f t="shared" si="22"/>
        <v>01010000100000100000</v>
      </c>
      <c r="CC40" s="43" t="str">
        <f>IFERROR(VLOOKUP(BA40,[1]Opcodes!$A$1:$B$88,2, FALSE),"")</f>
        <v>000010J</v>
      </c>
      <c r="CD40" s="36" t="str">
        <f>SUBSTITUTE(SUBSTITUTE(SUBSTITUTE(SUBSTITUTE(SUBSTITUTE(SUBSTITUTE(SUBSTITUTE(SUBSTITUTE(SUBSTITUTE(SUBSTITUTE(CC40,[1]Opcodes!$I$3,BN40),[1]Opcodes!$I$4,'Compile Sheet'!BO40),[1]Opcodes!$I$5,BP40),[1]Opcodes!$I$6,CA40),[1]Opcodes!$I$8,BW40),[1]Opcodes!$I$9,BX40),[1]Opcodes!$I$10,BY40),[1]Opcodes!$I$11,BZ40),[1]Opcodes!$I$15,"00000"),[1]Opcodes!$I$13,CB40)</f>
        <v>00001000000001010100001000001000</v>
      </c>
      <c r="CE40" s="36" t="str">
        <f t="shared" si="23"/>
        <v/>
      </c>
      <c r="CF40" s="36" t="str">
        <f t="shared" si="24"/>
        <v>08420508</v>
      </c>
      <c r="CG40" s="36" t="str">
        <f t="shared" si="41"/>
        <v xml:space="preserve"> </v>
      </c>
      <c r="CI40" t="s">
        <v>148</v>
      </c>
    </row>
    <row r="41" spans="2:87">
      <c r="B41" s="36">
        <f t="shared" si="44"/>
        <v>0</v>
      </c>
      <c r="C41" s="36" t="str">
        <f>IFERROR(IF(INDEX($R$1:$AD$24,F41,Code!$L$1),E41,""),"")</f>
        <v/>
      </c>
      <c r="D41" s="1" t="str">
        <f t="shared" si="4"/>
        <v>00000000</v>
      </c>
      <c r="E41" t="str">
        <f t="shared" si="1"/>
        <v/>
      </c>
      <c r="F41" s="1">
        <f>IFERROR(VLOOKUP(INDEX(Code!$A:$A,'Compile Sheet'!AL41),'Compile Sheet'!$AF$1:$AG$24,2,FALSE),0)</f>
        <v>0</v>
      </c>
      <c r="AK41" s="1">
        <f t="shared" si="2"/>
        <v>0</v>
      </c>
      <c r="AL41" s="1" t="str">
        <f t="shared" si="46"/>
        <v/>
      </c>
      <c r="AM41" s="1" t="e">
        <f t="shared" si="26"/>
        <v>#VALUE!</v>
      </c>
      <c r="AN41" s="1" t="e">
        <f t="shared" si="45"/>
        <v>#VALUE!</v>
      </c>
      <c r="AP41" s="36">
        <f>IF(LEFT(AT41,4)=".org",MAX(AP$1:AP40)+1,0)</f>
        <v>0</v>
      </c>
      <c r="AQ41" s="1">
        <f>IF(AT40="","",MAX(AQ42:AQ$128)+1)</f>
        <v>13</v>
      </c>
      <c r="AR41" s="1" t="str">
        <f t="shared" si="6"/>
        <v/>
      </c>
      <c r="AS41" s="1" t="str">
        <f t="shared" si="37"/>
        <v>0x801C3108</v>
      </c>
      <c r="AT41" s="41" t="str">
        <f>INDEX(Code!$1:$1048576,ROW(),$M$3)&amp;""</f>
        <v>nop</v>
      </c>
      <c r="AU41" s="36">
        <v>1</v>
      </c>
      <c r="AV41" s="36">
        <f t="shared" si="7"/>
        <v>4</v>
      </c>
      <c r="AW41" s="36">
        <f t="shared" si="8"/>
        <v>4</v>
      </c>
      <c r="AX41" s="36">
        <f t="shared" si="9"/>
        <v>4</v>
      </c>
      <c r="AY41" s="36">
        <f t="shared" si="10"/>
        <v>4</v>
      </c>
      <c r="AZ41" s="36">
        <f t="shared" si="27"/>
        <v>3</v>
      </c>
      <c r="BA41" s="42" t="str">
        <f t="shared" si="33"/>
        <v>nop</v>
      </c>
      <c r="BB41" s="42" t="str">
        <f t="shared" si="11"/>
        <v/>
      </c>
      <c r="BC41" s="42" t="str">
        <f t="shared" si="11"/>
        <v/>
      </c>
      <c r="BD41" s="42" t="str">
        <f t="shared" si="11"/>
        <v/>
      </c>
      <c r="BE41" s="42" t="str">
        <f t="shared" si="11"/>
        <v/>
      </c>
      <c r="BF41" s="42">
        <f t="shared" si="12"/>
        <v>0</v>
      </c>
      <c r="BG41" s="42">
        <f t="shared" si="28"/>
        <v>0</v>
      </c>
      <c r="BH41" s="42">
        <f t="shared" si="13"/>
        <v>0</v>
      </c>
      <c r="BI41" s="42">
        <f t="shared" si="40"/>
        <v>0</v>
      </c>
      <c r="BJ41" s="42">
        <f t="shared" si="30"/>
        <v>0</v>
      </c>
      <c r="BK41" s="42"/>
      <c r="BN41" s="36" t="str">
        <f t="shared" si="38"/>
        <v/>
      </c>
      <c r="BO41" s="36" t="str">
        <f t="shared" si="38"/>
        <v/>
      </c>
      <c r="BP41" s="36" t="str">
        <f t="shared" si="38"/>
        <v/>
      </c>
      <c r="BQ41" s="36" t="str">
        <f t="shared" si="47"/>
        <v/>
      </c>
      <c r="BR41" s="36" t="str">
        <f t="shared" si="15"/>
        <v/>
      </c>
      <c r="BS41" s="36" t="str">
        <f t="shared" si="16"/>
        <v/>
      </c>
      <c r="BT41" s="36" t="str">
        <f t="shared" si="35"/>
        <v>00000</v>
      </c>
      <c r="BU41" s="36" t="str">
        <f t="shared" si="17"/>
        <v>F3BD</v>
      </c>
      <c r="BV41" s="36" t="str">
        <f t="shared" si="36"/>
        <v>0000000</v>
      </c>
      <c r="BW41" s="36" t="str">
        <f t="shared" si="18"/>
        <v/>
      </c>
      <c r="BX41" s="36" t="str">
        <f t="shared" si="19"/>
        <v/>
      </c>
      <c r="BY41" s="36" t="str">
        <f t="shared" si="32"/>
        <v/>
      </c>
      <c r="BZ41" s="43" t="str">
        <f t="shared" si="39"/>
        <v/>
      </c>
      <c r="CA41" s="36" t="str">
        <f t="shared" si="21"/>
        <v/>
      </c>
      <c r="CB41" s="43" t="str">
        <f t="shared" si="22"/>
        <v>00000000000000000000</v>
      </c>
      <c r="CC41" s="43" t="str">
        <f>IFERROR(VLOOKUP(BA41,[1]Opcodes!$A$1:$B$88,2, FALSE),"")</f>
        <v>000000ZZZZ000000</v>
      </c>
      <c r="CD41" s="36" t="str">
        <f>SUBSTITUTE(SUBSTITUTE(SUBSTITUTE(SUBSTITUTE(SUBSTITUTE(SUBSTITUTE(SUBSTITUTE(SUBSTITUTE(SUBSTITUTE(SUBSTITUTE(CC41,[1]Opcodes!$I$3,BN41),[1]Opcodes!$I$4,'Compile Sheet'!BO41),[1]Opcodes!$I$5,BP41),[1]Opcodes!$I$6,CA41),[1]Opcodes!$I$8,BW41),[1]Opcodes!$I$9,BX41),[1]Opcodes!$I$10,BY41),[1]Opcodes!$I$11,BZ41),[1]Opcodes!$I$15,"00000"),[1]Opcodes!$I$13,CB41)</f>
        <v>00000000000000000000000000000000</v>
      </c>
      <c r="CE41" s="36" t="str">
        <f t="shared" si="23"/>
        <v/>
      </c>
      <c r="CF41" s="36" t="str">
        <f t="shared" si="24"/>
        <v>00000000</v>
      </c>
      <c r="CG41" s="36" t="str">
        <f t="shared" si="41"/>
        <v xml:space="preserve"> </v>
      </c>
      <c r="CI41" t="s">
        <v>148</v>
      </c>
    </row>
    <row r="42" spans="2:87">
      <c r="B42" s="36">
        <f t="shared" si="44"/>
        <v>0</v>
      </c>
      <c r="C42" s="36" t="str">
        <f>IFERROR(IF(INDEX($R$1:$AD$24,F42,Code!$L$1),E42,""),"")</f>
        <v/>
      </c>
      <c r="D42" s="1" t="str">
        <f t="shared" si="4"/>
        <v>0C006210</v>
      </c>
      <c r="E42" t="str">
        <f t="shared" si="1"/>
        <v/>
      </c>
      <c r="F42" s="1">
        <f>IFERROR(VLOOKUP(INDEX(Code!$A:$A,'Compile Sheet'!AL42),'Compile Sheet'!$AF$1:$AG$24,2,FALSE),0)</f>
        <v>0</v>
      </c>
      <c r="AK42" s="1">
        <f t="shared" si="2"/>
        <v>0</v>
      </c>
      <c r="AL42" s="1" t="str">
        <f t="shared" si="46"/>
        <v/>
      </c>
      <c r="AM42" s="1" t="e">
        <f t="shared" si="26"/>
        <v>#VALUE!</v>
      </c>
      <c r="AN42" s="1" t="e">
        <f t="shared" si="45"/>
        <v>#VALUE!</v>
      </c>
      <c r="AP42" s="36">
        <f>IF(LEFT(AT42,4)=".org",MAX(AP$1:AP41)+1,0)</f>
        <v>0</v>
      </c>
      <c r="AQ42" s="1">
        <f>IF(AT41="","",MAX(AQ43:AQ$128)+1)</f>
        <v>12</v>
      </c>
      <c r="AR42" s="1" t="str">
        <f t="shared" si="6"/>
        <v/>
      </c>
      <c r="AS42" s="1" t="str">
        <f t="shared" si="37"/>
        <v>0x801C310C</v>
      </c>
      <c r="AT42" s="41" t="str">
        <f>INDEX(Code!$1:$1048576,ROW(),$M$3)&amp;""</f>
        <v>beq r3,r2,0x001c3140</v>
      </c>
      <c r="AU42" s="36">
        <v>1</v>
      </c>
      <c r="AV42" s="36">
        <f t="shared" si="7"/>
        <v>4</v>
      </c>
      <c r="AW42" s="36">
        <f t="shared" si="8"/>
        <v>7</v>
      </c>
      <c r="AX42" s="36">
        <f t="shared" si="9"/>
        <v>10</v>
      </c>
      <c r="AY42" s="36">
        <f t="shared" si="10"/>
        <v>21</v>
      </c>
      <c r="AZ42" s="36">
        <f t="shared" si="27"/>
        <v>20</v>
      </c>
      <c r="BA42" s="42" t="str">
        <f t="shared" si="33"/>
        <v>beq</v>
      </c>
      <c r="BB42" s="42" t="str">
        <f t="shared" si="11"/>
        <v>r3</v>
      </c>
      <c r="BC42" s="42" t="str">
        <f t="shared" si="11"/>
        <v>r2</v>
      </c>
      <c r="BD42" s="42" t="str">
        <f t="shared" si="11"/>
        <v>0x001c3140</v>
      </c>
      <c r="BE42" s="42" t="str">
        <f t="shared" si="11"/>
        <v/>
      </c>
      <c r="BF42" s="42">
        <f t="shared" si="12"/>
        <v>1</v>
      </c>
      <c r="BG42" s="42">
        <f t="shared" si="28"/>
        <v>2</v>
      </c>
      <c r="BH42" s="42">
        <f t="shared" si="13"/>
        <v>0</v>
      </c>
      <c r="BI42" s="42">
        <f t="shared" si="40"/>
        <v>3</v>
      </c>
      <c r="BJ42" s="42">
        <f t="shared" si="30"/>
        <v>0</v>
      </c>
      <c r="BK42" s="42"/>
      <c r="BN42" s="36" t="str">
        <f t="shared" si="38"/>
        <v>00011</v>
      </c>
      <c r="BO42" s="36" t="str">
        <f t="shared" si="38"/>
        <v>00010</v>
      </c>
      <c r="BP42" s="36" t="str">
        <f t="shared" si="38"/>
        <v/>
      </c>
      <c r="BQ42" s="36" t="str">
        <f t="shared" si="47"/>
        <v>0x001c3140</v>
      </c>
      <c r="BR42" s="36" t="str">
        <f t="shared" si="15"/>
        <v>FFE3CEC0</v>
      </c>
      <c r="BS42" s="36" t="str">
        <f t="shared" si="16"/>
        <v>001c3140</v>
      </c>
      <c r="BT42" s="36" t="str">
        <f t="shared" si="35"/>
        <v>c3140</v>
      </c>
      <c r="BU42" s="36" t="str">
        <f t="shared" si="17"/>
        <v>000C</v>
      </c>
      <c r="BV42" s="36" t="str">
        <f t="shared" si="36"/>
        <v>0070C50</v>
      </c>
      <c r="BW42" s="36" t="str">
        <f t="shared" si="18"/>
        <v>0000000000001100</v>
      </c>
      <c r="BX42" s="36" t="str">
        <f t="shared" si="19"/>
        <v>00000001110000110001010000</v>
      </c>
      <c r="BY42" s="36" t="str">
        <f t="shared" si="32"/>
        <v>00000</v>
      </c>
      <c r="BZ42" s="43" t="str">
        <f t="shared" si="39"/>
        <v>0011000101000000</v>
      </c>
      <c r="CA42" s="36" t="str">
        <f t="shared" si="21"/>
        <v/>
      </c>
      <c r="CB42" s="43" t="str">
        <f t="shared" si="22"/>
        <v>11000011000101000000</v>
      </c>
      <c r="CC42" s="43" t="str">
        <f>IFERROR(VLOOKUP(BA42,[1]Opcodes!$A$1:$B$88,2, FALSE),"")</f>
        <v>000100QWB</v>
      </c>
      <c r="CD42" s="36" t="str">
        <f>SUBSTITUTE(SUBSTITUTE(SUBSTITUTE(SUBSTITUTE(SUBSTITUTE(SUBSTITUTE(SUBSTITUTE(SUBSTITUTE(SUBSTITUTE(SUBSTITUTE(CC42,[1]Opcodes!$I$3,BN42),[1]Opcodes!$I$4,'Compile Sheet'!BO42),[1]Opcodes!$I$5,BP42),[1]Opcodes!$I$6,CA42),[1]Opcodes!$I$8,BW42),[1]Opcodes!$I$9,BX42),[1]Opcodes!$I$10,BY42),[1]Opcodes!$I$11,BZ42),[1]Opcodes!$I$15,"00000"),[1]Opcodes!$I$13,CB42)</f>
        <v>00010000011000100000000000001100</v>
      </c>
      <c r="CE42" s="36" t="str">
        <f t="shared" si="23"/>
        <v/>
      </c>
      <c r="CF42" s="36" t="str">
        <f t="shared" si="24"/>
        <v>0C006210</v>
      </c>
      <c r="CG42" s="36" t="str">
        <f t="shared" si="41"/>
        <v xml:space="preserve"> </v>
      </c>
      <c r="CI42" t="s">
        <v>148</v>
      </c>
    </row>
    <row r="43" spans="2:87">
      <c r="B43" s="36">
        <f t="shared" si="44"/>
        <v>0</v>
      </c>
      <c r="C43" s="36" t="str">
        <f>IFERROR(IF(INDEX($R$1:$AD$24,F43,Code!$L$1),E43,""),"")</f>
        <v/>
      </c>
      <c r="D43" s="1" t="str">
        <f t="shared" si="4"/>
        <v>1400222A</v>
      </c>
      <c r="E43" t="str">
        <f t="shared" si="1"/>
        <v/>
      </c>
      <c r="F43" s="1">
        <f>IFERROR(VLOOKUP(INDEX(Code!$A:$A,'Compile Sheet'!AL43),'Compile Sheet'!$AF$1:$AG$24,2,FALSE),0)</f>
        <v>0</v>
      </c>
      <c r="AK43" s="1">
        <f t="shared" si="2"/>
        <v>0</v>
      </c>
      <c r="AL43" s="1" t="str">
        <f t="shared" si="46"/>
        <v/>
      </c>
      <c r="AM43" s="1" t="e">
        <f t="shared" si="26"/>
        <v>#VALUE!</v>
      </c>
      <c r="AN43" s="1" t="e">
        <f t="shared" si="45"/>
        <v>#VALUE!</v>
      </c>
      <c r="AP43" s="36">
        <f>IF(LEFT(AT43,4)=".org",MAX(AP$1:AP42)+1,0)</f>
        <v>0</v>
      </c>
      <c r="AQ43" s="1">
        <f>IF(AT42="","",MAX(AQ44:AQ$128)+1)</f>
        <v>11</v>
      </c>
      <c r="AR43" s="1" t="str">
        <f t="shared" si="6"/>
        <v/>
      </c>
      <c r="AS43" s="1" t="str">
        <f t="shared" si="37"/>
        <v>0x801C3110</v>
      </c>
      <c r="AT43" s="41" t="str">
        <f>INDEX(Code!$1:$1048576,ROW(),$M$3)&amp;""</f>
        <v>slti r2,r17,0x0014</v>
      </c>
      <c r="AU43" s="36">
        <v>1</v>
      </c>
      <c r="AV43" s="36">
        <f t="shared" si="7"/>
        <v>5</v>
      </c>
      <c r="AW43" s="36">
        <f t="shared" si="8"/>
        <v>8</v>
      </c>
      <c r="AX43" s="36">
        <f t="shared" si="9"/>
        <v>12</v>
      </c>
      <c r="AY43" s="36">
        <f t="shared" si="10"/>
        <v>19</v>
      </c>
      <c r="AZ43" s="36">
        <f t="shared" si="27"/>
        <v>18</v>
      </c>
      <c r="BA43" s="42" t="str">
        <f t="shared" si="33"/>
        <v>slti</v>
      </c>
      <c r="BB43" s="42" t="str">
        <f t="shared" si="11"/>
        <v>r2</v>
      </c>
      <c r="BC43" s="42" t="str">
        <f t="shared" si="11"/>
        <v>r17</v>
      </c>
      <c r="BD43" s="42" t="str">
        <f t="shared" si="11"/>
        <v>0x0014</v>
      </c>
      <c r="BE43" s="42" t="str">
        <f t="shared" si="11"/>
        <v/>
      </c>
      <c r="BF43" s="42">
        <f t="shared" si="12"/>
        <v>1</v>
      </c>
      <c r="BG43" s="42">
        <f t="shared" si="28"/>
        <v>2</v>
      </c>
      <c r="BH43" s="42">
        <f t="shared" si="13"/>
        <v>0</v>
      </c>
      <c r="BI43" s="42">
        <f t="shared" si="40"/>
        <v>3</v>
      </c>
      <c r="BJ43" s="42">
        <f t="shared" si="30"/>
        <v>0</v>
      </c>
      <c r="BK43" s="42"/>
      <c r="BN43" s="36" t="str">
        <f t="shared" si="38"/>
        <v>00010</v>
      </c>
      <c r="BO43" s="36" t="str">
        <f t="shared" si="38"/>
        <v>10001</v>
      </c>
      <c r="BP43" s="36" t="str">
        <f t="shared" si="38"/>
        <v/>
      </c>
      <c r="BQ43" s="36" t="str">
        <f t="shared" si="47"/>
        <v>0x0014</v>
      </c>
      <c r="BR43" s="36" t="str">
        <f t="shared" si="15"/>
        <v>FFFFFFEC</v>
      </c>
      <c r="BS43" s="36" t="str">
        <f t="shared" si="16"/>
        <v>00000014</v>
      </c>
      <c r="BT43" s="36" t="str">
        <f t="shared" si="35"/>
        <v>00014</v>
      </c>
      <c r="BU43" s="36" t="str">
        <f t="shared" si="17"/>
        <v>F3C0</v>
      </c>
      <c r="BV43" s="36" t="str">
        <f t="shared" si="36"/>
        <v>0000005</v>
      </c>
      <c r="BW43" s="36" t="str">
        <f t="shared" si="18"/>
        <v>1111001111000000</v>
      </c>
      <c r="BX43" s="36" t="str">
        <f t="shared" si="19"/>
        <v>00000000000000000000000101</v>
      </c>
      <c r="BY43" s="36" t="str">
        <f t="shared" si="32"/>
        <v>10100</v>
      </c>
      <c r="BZ43" s="43" t="str">
        <f t="shared" si="39"/>
        <v>0000000000010100</v>
      </c>
      <c r="CA43" s="36" t="str">
        <f t="shared" si="21"/>
        <v/>
      </c>
      <c r="CB43" s="43" t="str">
        <f t="shared" si="22"/>
        <v>00000000000000010100</v>
      </c>
      <c r="CC43" s="43" t="str">
        <f>IFERROR(VLOOKUP(BA43,[1]Opcodes!$A$1:$B$88,2, FALSE),"")</f>
        <v>001010WQL</v>
      </c>
      <c r="CD43" s="36" t="str">
        <f>SUBSTITUTE(SUBSTITUTE(SUBSTITUTE(SUBSTITUTE(SUBSTITUTE(SUBSTITUTE(SUBSTITUTE(SUBSTITUTE(SUBSTITUTE(SUBSTITUTE(CC43,[1]Opcodes!$I$3,BN43),[1]Opcodes!$I$4,'Compile Sheet'!BO43),[1]Opcodes!$I$5,BP43),[1]Opcodes!$I$6,CA43),[1]Opcodes!$I$8,BW43),[1]Opcodes!$I$9,BX43),[1]Opcodes!$I$10,BY43),[1]Opcodes!$I$11,BZ43),[1]Opcodes!$I$15,"00000"),[1]Opcodes!$I$13,CB43)</f>
        <v>00101010001000100000000000010100</v>
      </c>
      <c r="CE43" s="36" t="str">
        <f t="shared" si="23"/>
        <v/>
      </c>
      <c r="CF43" s="36" t="str">
        <f t="shared" si="24"/>
        <v>1400222A</v>
      </c>
      <c r="CG43" s="36" t="str">
        <f t="shared" si="41"/>
        <v xml:space="preserve"> </v>
      </c>
      <c r="CI43" t="s">
        <v>148</v>
      </c>
    </row>
    <row r="44" spans="2:87">
      <c r="B44" s="36">
        <f t="shared" si="44"/>
        <v>0</v>
      </c>
      <c r="C44" s="36" t="str">
        <f>IFERROR(IF(INDEX($R$1:$AD$24,F44,Code!$L$1),E44,""),"")</f>
        <v/>
      </c>
      <c r="D44" s="1" t="str">
        <f t="shared" si="4"/>
        <v/>
      </c>
      <c r="E44" t="str">
        <f t="shared" si="1"/>
        <v/>
      </c>
      <c r="F44" s="1">
        <f>IFERROR(VLOOKUP(INDEX(Code!$A:$A,'Compile Sheet'!AL44),'Compile Sheet'!$AF$1:$AG$24,2,FALSE),0)</f>
        <v>0</v>
      </c>
      <c r="AK44" s="1">
        <f t="shared" si="2"/>
        <v>0</v>
      </c>
      <c r="AL44" s="1" t="str">
        <f t="shared" si="46"/>
        <v/>
      </c>
      <c r="AM44" s="1" t="e">
        <f t="shared" si="26"/>
        <v>#VALUE!</v>
      </c>
      <c r="AN44" s="1" t="e">
        <f t="shared" si="45"/>
        <v>#VALUE!</v>
      </c>
      <c r="AP44" s="36">
        <f>IF(LEFT(AT44,4)=".org",MAX(AP$1:AP43)+1,0)</f>
        <v>0</v>
      </c>
      <c r="AQ44" s="1">
        <f>IF(AT43="","",MAX(AQ45:AQ$128)+1)</f>
        <v>10</v>
      </c>
      <c r="AR44" s="1" t="str">
        <f t="shared" si="6"/>
        <v/>
      </c>
      <c r="AS44" s="1" t="str">
        <f t="shared" si="37"/>
        <v>0x801C3114</v>
      </c>
      <c r="AT44" s="41" t="str">
        <f>INDEX(Code!$1:$1048576,ROW(),$M$3)&amp;""</f>
        <v/>
      </c>
      <c r="AU44" s="36">
        <v>1</v>
      </c>
      <c r="AV44" s="36" t="str">
        <f t="shared" si="7"/>
        <v/>
      </c>
      <c r="AW44" s="36">
        <f t="shared" si="8"/>
        <v>1</v>
      </c>
      <c r="AX44" s="36">
        <f t="shared" si="9"/>
        <v>1</v>
      </c>
      <c r="AY44" s="36">
        <f t="shared" si="10"/>
        <v>1</v>
      </c>
      <c r="AZ44" s="36">
        <f t="shared" si="27"/>
        <v>0</v>
      </c>
      <c r="BA44" s="42" t="e">
        <f t="shared" si="33"/>
        <v>#VALUE!</v>
      </c>
      <c r="BB44" s="42" t="str">
        <f t="shared" si="11"/>
        <v/>
      </c>
      <c r="BC44" s="42" t="str">
        <f t="shared" si="11"/>
        <v/>
      </c>
      <c r="BD44" s="42" t="str">
        <f t="shared" si="11"/>
        <v/>
      </c>
      <c r="BE44" s="42" t="str">
        <f t="shared" si="11"/>
        <v/>
      </c>
      <c r="BF44" s="42">
        <f t="shared" si="12"/>
        <v>0</v>
      </c>
      <c r="BG44" s="42">
        <f t="shared" si="28"/>
        <v>0</v>
      </c>
      <c r="BH44" s="42">
        <f t="shared" si="13"/>
        <v>0</v>
      </c>
      <c r="BI44" s="42">
        <f t="shared" si="40"/>
        <v>0</v>
      </c>
      <c r="BJ44" s="42">
        <f t="shared" si="30"/>
        <v>0</v>
      </c>
      <c r="BK44" s="42"/>
      <c r="BN44" s="36" t="str">
        <f t="shared" si="38"/>
        <v/>
      </c>
      <c r="BO44" s="36" t="str">
        <f t="shared" si="38"/>
        <v/>
      </c>
      <c r="BP44" s="36" t="str">
        <f t="shared" si="38"/>
        <v/>
      </c>
      <c r="BQ44" s="36" t="str">
        <f t="shared" si="47"/>
        <v/>
      </c>
      <c r="BR44" s="36" t="str">
        <f t="shared" si="15"/>
        <v/>
      </c>
      <c r="BS44" s="36" t="str">
        <f t="shared" si="16"/>
        <v/>
      </c>
      <c r="BT44" s="36" t="str">
        <f t="shared" si="35"/>
        <v>00000</v>
      </c>
      <c r="BU44" s="36" t="str">
        <f t="shared" si="17"/>
        <v>F3BA</v>
      </c>
      <c r="BV44" s="36" t="str">
        <f t="shared" si="36"/>
        <v>0000000</v>
      </c>
      <c r="BW44" s="36" t="str">
        <f t="shared" si="18"/>
        <v/>
      </c>
      <c r="BX44" s="36" t="str">
        <f t="shared" si="19"/>
        <v/>
      </c>
      <c r="BY44" s="36" t="str">
        <f t="shared" si="32"/>
        <v/>
      </c>
      <c r="BZ44" s="43" t="str">
        <f t="shared" si="39"/>
        <v/>
      </c>
      <c r="CA44" s="36" t="str">
        <f t="shared" si="21"/>
        <v/>
      </c>
      <c r="CB44" s="43" t="str">
        <f t="shared" si="22"/>
        <v>00000000000000000000</v>
      </c>
      <c r="CC44" s="43" t="str">
        <f>IFERROR(VLOOKUP(BA44,[1]Opcodes!$A$1:$B$88,2, FALSE),"")</f>
        <v/>
      </c>
      <c r="CD44" s="36" t="str">
        <f>SUBSTITUTE(SUBSTITUTE(SUBSTITUTE(SUBSTITUTE(SUBSTITUTE(SUBSTITUTE(SUBSTITUTE(SUBSTITUTE(SUBSTITUTE(SUBSTITUTE(CC44,[1]Opcodes!$I$3,BN44),[1]Opcodes!$I$4,'Compile Sheet'!BO44),[1]Opcodes!$I$5,BP44),[1]Opcodes!$I$6,CA44),[1]Opcodes!$I$8,BW44),[1]Opcodes!$I$9,BX44),[1]Opcodes!$I$10,BY44),[1]Opcodes!$I$11,BZ44),[1]Opcodes!$I$15,"00000"),[1]Opcodes!$I$13,CB44)</f>
        <v/>
      </c>
      <c r="CE44" s="36" t="str">
        <f t="shared" si="23"/>
        <v/>
      </c>
      <c r="CF44" s="36" t="str">
        <f t="shared" si="24"/>
        <v/>
      </c>
      <c r="CG44" s="36" t="str">
        <f t="shared" si="41"/>
        <v xml:space="preserve"> </v>
      </c>
      <c r="CI44" t="s">
        <v>148</v>
      </c>
    </row>
    <row r="45" spans="2:87">
      <c r="B45" s="36">
        <f t="shared" si="44"/>
        <v>0</v>
      </c>
      <c r="C45" s="36" t="str">
        <f>IFERROR(IF(INDEX($R$1:$AD$24,F45,Code!$L$1),E45,""),"")</f>
        <v/>
      </c>
      <c r="D45" s="1" t="str">
        <f t="shared" si="4"/>
        <v/>
      </c>
      <c r="E45" t="str">
        <f t="shared" si="1"/>
        <v/>
      </c>
      <c r="F45" s="1">
        <f>IFERROR(VLOOKUP(INDEX(Code!$A:$A,'Compile Sheet'!AL45),'Compile Sheet'!$AF$1:$AG$24,2,FALSE),0)</f>
        <v>0</v>
      </c>
      <c r="AK45" s="1">
        <f t="shared" si="2"/>
        <v>0</v>
      </c>
      <c r="AL45" s="1" t="str">
        <f t="shared" si="46"/>
        <v/>
      </c>
      <c r="AM45" s="1" t="e">
        <f t="shared" si="26"/>
        <v>#VALUE!</v>
      </c>
      <c r="AN45" s="1" t="e">
        <f t="shared" si="45"/>
        <v>#VALUE!</v>
      </c>
      <c r="AP45" s="36">
        <f>IF(LEFT(AT45,4)=".org",MAX(AP$1:AP44)+1,0)</f>
        <v>3</v>
      </c>
      <c r="AQ45" s="1" t="str">
        <f>IF(AT44="","",MAX(AQ46:AQ$128)+1)</f>
        <v/>
      </c>
      <c r="AR45" s="1">
        <f t="shared" si="6"/>
        <v>45</v>
      </c>
      <c r="AS45" s="1" t="str">
        <f t="shared" si="37"/>
        <v>0x801C3118</v>
      </c>
      <c r="AT45" s="41" t="str">
        <f>INDEX(Code!$1:$1048576,ROW(),$M$3)&amp;""</f>
        <v>.org 0x801C37EC</v>
      </c>
      <c r="AU45" s="36">
        <v>1</v>
      </c>
      <c r="AV45" s="36" t="str">
        <f t="shared" si="7"/>
        <v/>
      </c>
      <c r="AW45" s="36">
        <f t="shared" si="8"/>
        <v>16</v>
      </c>
      <c r="AX45" s="36">
        <f t="shared" si="9"/>
        <v>16</v>
      </c>
      <c r="AY45" s="36">
        <f t="shared" si="10"/>
        <v>16</v>
      </c>
      <c r="AZ45" s="36">
        <f t="shared" si="27"/>
        <v>15</v>
      </c>
      <c r="BA45" s="42" t="e">
        <f t="shared" si="33"/>
        <v>#VALUE!</v>
      </c>
      <c r="BB45" s="42" t="str">
        <f t="shared" si="11"/>
        <v/>
      </c>
      <c r="BC45" s="42" t="str">
        <f t="shared" si="11"/>
        <v/>
      </c>
      <c r="BD45" s="42" t="str">
        <f t="shared" si="11"/>
        <v/>
      </c>
      <c r="BE45" s="42" t="str">
        <f t="shared" si="11"/>
        <v/>
      </c>
      <c r="BF45" s="42">
        <f t="shared" si="12"/>
        <v>0</v>
      </c>
      <c r="BG45" s="42">
        <f t="shared" si="28"/>
        <v>0</v>
      </c>
      <c r="BH45" s="42">
        <f t="shared" si="13"/>
        <v>0</v>
      </c>
      <c r="BI45" s="42">
        <f t="shared" si="40"/>
        <v>0</v>
      </c>
      <c r="BJ45" s="42">
        <f t="shared" si="30"/>
        <v>0</v>
      </c>
      <c r="BK45" s="42"/>
      <c r="BN45" s="36" t="str">
        <f t="shared" si="38"/>
        <v/>
      </c>
      <c r="BO45" s="36" t="str">
        <f t="shared" si="38"/>
        <v/>
      </c>
      <c r="BP45" s="36" t="str">
        <f t="shared" si="38"/>
        <v/>
      </c>
      <c r="BQ45" s="36" t="str">
        <f t="shared" si="47"/>
        <v/>
      </c>
      <c r="BR45" s="36" t="str">
        <f t="shared" si="15"/>
        <v/>
      </c>
      <c r="BS45" s="36" t="str">
        <f t="shared" si="16"/>
        <v/>
      </c>
      <c r="BT45" s="36" t="str">
        <f t="shared" si="35"/>
        <v>00000</v>
      </c>
      <c r="BU45" s="36" t="str">
        <f t="shared" si="17"/>
        <v>F3B9</v>
      </c>
      <c r="BV45" s="36" t="str">
        <f t="shared" si="36"/>
        <v>0000000</v>
      </c>
      <c r="BW45" s="36" t="str">
        <f t="shared" si="18"/>
        <v/>
      </c>
      <c r="BX45" s="36" t="str">
        <f t="shared" si="19"/>
        <v/>
      </c>
      <c r="BY45" s="36" t="str">
        <f t="shared" si="32"/>
        <v/>
      </c>
      <c r="BZ45" s="43" t="str">
        <f t="shared" si="39"/>
        <v/>
      </c>
      <c r="CA45" s="36" t="str">
        <f t="shared" si="21"/>
        <v/>
      </c>
      <c r="CB45" s="43" t="str">
        <f t="shared" si="22"/>
        <v>00000000000000000000</v>
      </c>
      <c r="CC45" s="43" t="str">
        <f>IFERROR(VLOOKUP(BA45,[1]Opcodes!$A$1:$B$88,2, FALSE),"")</f>
        <v/>
      </c>
      <c r="CD45" s="36" t="str">
        <f>SUBSTITUTE(SUBSTITUTE(SUBSTITUTE(SUBSTITUTE(SUBSTITUTE(SUBSTITUTE(SUBSTITUTE(SUBSTITUTE(SUBSTITUTE(SUBSTITUTE(CC45,[1]Opcodes!$I$3,BN45),[1]Opcodes!$I$4,'Compile Sheet'!BO45),[1]Opcodes!$I$5,BP45),[1]Opcodes!$I$6,CA45),[1]Opcodes!$I$8,BW45),[1]Opcodes!$I$9,BX45),[1]Opcodes!$I$10,BY45),[1]Opcodes!$I$11,BZ45),[1]Opcodes!$I$15,"00000"),[1]Opcodes!$I$13,CB45)</f>
        <v/>
      </c>
      <c r="CE45" s="36" t="str">
        <f t="shared" si="23"/>
        <v/>
      </c>
      <c r="CF45" s="36" t="str">
        <f t="shared" si="24"/>
        <v/>
      </c>
      <c r="CG45" s="36" t="str">
        <f t="shared" si="41"/>
        <v xml:space="preserve"> </v>
      </c>
      <c r="CI45" t="s">
        <v>148</v>
      </c>
    </row>
    <row r="46" spans="2:87">
      <c r="B46" s="36">
        <f t="shared" si="44"/>
        <v>0</v>
      </c>
      <c r="C46" s="36" t="str">
        <f>IFERROR(IF(INDEX($R$1:$AD$24,F46,Code!$L$1),E46,""),"")</f>
        <v/>
      </c>
      <c r="D46" s="1" t="str">
        <f t="shared" si="4"/>
        <v>24B85202</v>
      </c>
      <c r="E46" t="str">
        <f t="shared" si="1"/>
        <v/>
      </c>
      <c r="F46" s="1">
        <f>IFERROR(VLOOKUP(INDEX(Code!$A:$A,'Compile Sheet'!AL46),'Compile Sheet'!$AF$1:$AG$24,2,FALSE),0)</f>
        <v>0</v>
      </c>
      <c r="AK46" s="1">
        <f t="shared" si="2"/>
        <v>0</v>
      </c>
      <c r="AL46" s="1" t="str">
        <f t="shared" si="46"/>
        <v/>
      </c>
      <c r="AM46" s="1" t="e">
        <f t="shared" si="26"/>
        <v>#VALUE!</v>
      </c>
      <c r="AN46" s="1" t="e">
        <f t="shared" si="45"/>
        <v>#VALUE!</v>
      </c>
      <c r="AP46" s="36">
        <f>IF(LEFT(AT46,4)=".org",MAX(AP$1:AP45)+1,0)</f>
        <v>0</v>
      </c>
      <c r="AQ46" s="1">
        <f>IF(AT45="","",MAX(AQ47:AQ$128)+1)</f>
        <v>9</v>
      </c>
      <c r="AR46" s="1" t="str">
        <f t="shared" si="6"/>
        <v/>
      </c>
      <c r="AS46" s="1" t="str">
        <f t="shared" si="37"/>
        <v>0x801C37EC</v>
      </c>
      <c r="AT46" s="41" t="str">
        <f>INDEX(Code!$1:$1048576,ROW(),$M$3)&amp;""</f>
        <v>and r23,r18,r18</v>
      </c>
      <c r="AU46" s="36">
        <v>1</v>
      </c>
      <c r="AV46" s="36">
        <f t="shared" si="7"/>
        <v>4</v>
      </c>
      <c r="AW46" s="36">
        <f t="shared" si="8"/>
        <v>8</v>
      </c>
      <c r="AX46" s="36">
        <f t="shared" si="9"/>
        <v>12</v>
      </c>
      <c r="AY46" s="36">
        <f t="shared" si="10"/>
        <v>16</v>
      </c>
      <c r="AZ46" s="36">
        <f t="shared" si="27"/>
        <v>15</v>
      </c>
      <c r="BA46" s="42" t="str">
        <f t="shared" si="33"/>
        <v>and</v>
      </c>
      <c r="BB46" s="42" t="str">
        <f t="shared" si="11"/>
        <v>r23</v>
      </c>
      <c r="BC46" s="42" t="str">
        <f t="shared" si="11"/>
        <v>r18</v>
      </c>
      <c r="BD46" s="42" t="str">
        <f t="shared" si="11"/>
        <v>r18</v>
      </c>
      <c r="BE46" s="42" t="str">
        <f t="shared" si="11"/>
        <v/>
      </c>
      <c r="BF46" s="42">
        <f t="shared" si="12"/>
        <v>1</v>
      </c>
      <c r="BG46" s="42">
        <f t="shared" si="28"/>
        <v>2</v>
      </c>
      <c r="BH46" s="42">
        <f t="shared" si="13"/>
        <v>3</v>
      </c>
      <c r="BI46" s="42">
        <f t="shared" si="40"/>
        <v>0</v>
      </c>
      <c r="BJ46" s="42">
        <f t="shared" si="30"/>
        <v>0</v>
      </c>
      <c r="BK46" s="42"/>
      <c r="BN46" s="36" t="str">
        <f t="shared" si="38"/>
        <v>10111</v>
      </c>
      <c r="BO46" s="36" t="str">
        <f t="shared" si="38"/>
        <v>10010</v>
      </c>
      <c r="BP46" s="36" t="str">
        <f t="shared" si="38"/>
        <v>10010</v>
      </c>
      <c r="BQ46" s="36" t="str">
        <f t="shared" si="47"/>
        <v/>
      </c>
      <c r="BR46" s="36" t="str">
        <f t="shared" si="15"/>
        <v/>
      </c>
      <c r="BS46" s="36" t="str">
        <f t="shared" si="16"/>
        <v/>
      </c>
      <c r="BT46" s="36" t="str">
        <f t="shared" si="35"/>
        <v>00000</v>
      </c>
      <c r="BU46" s="36" t="str">
        <f t="shared" si="17"/>
        <v>F204</v>
      </c>
      <c r="BV46" s="36" t="str">
        <f t="shared" si="36"/>
        <v>0000000</v>
      </c>
      <c r="BW46" s="36" t="str">
        <f t="shared" si="18"/>
        <v/>
      </c>
      <c r="BX46" s="36" t="str">
        <f t="shared" si="19"/>
        <v/>
      </c>
      <c r="BY46" s="36" t="str">
        <f t="shared" si="32"/>
        <v/>
      </c>
      <c r="BZ46" s="43" t="str">
        <f t="shared" si="39"/>
        <v/>
      </c>
      <c r="CA46" s="36" t="str">
        <f t="shared" si="21"/>
        <v/>
      </c>
      <c r="CB46" s="43" t="str">
        <f t="shared" si="22"/>
        <v>00000000000000000000</v>
      </c>
      <c r="CC46" s="43" t="str">
        <f>IFERROR(VLOOKUP(BA46,[1]Opcodes!$A$1:$B$88,2, FALSE),"")</f>
        <v>000000WEQZ100100</v>
      </c>
      <c r="CD46" s="36" t="str">
        <f>SUBSTITUTE(SUBSTITUTE(SUBSTITUTE(SUBSTITUTE(SUBSTITUTE(SUBSTITUTE(SUBSTITUTE(SUBSTITUTE(SUBSTITUTE(SUBSTITUTE(CC46,[1]Opcodes!$I$3,BN46),[1]Opcodes!$I$4,'Compile Sheet'!BO46),[1]Opcodes!$I$5,BP46),[1]Opcodes!$I$6,CA46),[1]Opcodes!$I$8,BW46),[1]Opcodes!$I$9,BX46),[1]Opcodes!$I$10,BY46),[1]Opcodes!$I$11,BZ46),[1]Opcodes!$I$15,"00000"),[1]Opcodes!$I$13,CB46)</f>
        <v>00000010010100101011100000100100</v>
      </c>
      <c r="CE46" s="36" t="str">
        <f t="shared" si="23"/>
        <v/>
      </c>
      <c r="CF46" s="36" t="str">
        <f t="shared" si="24"/>
        <v>24B85202</v>
      </c>
      <c r="CG46" s="36" t="str">
        <f t="shared" si="41"/>
        <v xml:space="preserve"> </v>
      </c>
      <c r="CI46" t="s">
        <v>148</v>
      </c>
    </row>
    <row r="47" spans="2:87">
      <c r="B47" s="36">
        <f t="shared" si="44"/>
        <v>0</v>
      </c>
      <c r="C47" s="36" t="str">
        <f>IFERROR(IF(INDEX($R$1:$AD$24,F47,Code!$L$1),E47,""),"")</f>
        <v/>
      </c>
      <c r="D47" s="1" t="str">
        <f t="shared" si="4"/>
        <v/>
      </c>
      <c r="E47" t="str">
        <f t="shared" si="1"/>
        <v/>
      </c>
      <c r="F47" s="1">
        <f>IFERROR(VLOOKUP(INDEX(Code!$A:$A,'Compile Sheet'!AL47),'Compile Sheet'!$AF$1:$AG$24,2,FALSE),0)</f>
        <v>0</v>
      </c>
      <c r="AK47" s="1">
        <f t="shared" si="2"/>
        <v>0</v>
      </c>
      <c r="AL47" s="1" t="str">
        <f t="shared" si="46"/>
        <v/>
      </c>
      <c r="AM47" s="1" t="e">
        <f t="shared" si="26"/>
        <v>#VALUE!</v>
      </c>
      <c r="AN47" s="1" t="e">
        <f t="shared" si="45"/>
        <v>#VALUE!</v>
      </c>
      <c r="AP47" s="36">
        <f>IF(LEFT(AT47,4)=".org",MAX(AP$1:AP46)+1,0)</f>
        <v>0</v>
      </c>
      <c r="AQ47" s="1">
        <f>IF(AT46="","",MAX(AQ48:AQ$128)+1)</f>
        <v>8</v>
      </c>
      <c r="AR47" s="1" t="str">
        <f t="shared" si="6"/>
        <v/>
      </c>
      <c r="AS47" s="1" t="str">
        <f t="shared" si="37"/>
        <v>0x801C37F0</v>
      </c>
      <c r="AT47" s="41" t="str">
        <f>INDEX(Code!$1:$1048576,ROW(),$M$3)&amp;""</f>
        <v/>
      </c>
      <c r="AU47" s="36">
        <v>1</v>
      </c>
      <c r="AV47" s="36" t="str">
        <f t="shared" si="7"/>
        <v/>
      </c>
      <c r="AW47" s="36">
        <f t="shared" si="8"/>
        <v>1</v>
      </c>
      <c r="AX47" s="36">
        <f t="shared" si="9"/>
        <v>1</v>
      </c>
      <c r="AY47" s="36">
        <f t="shared" si="10"/>
        <v>1</v>
      </c>
      <c r="AZ47" s="36">
        <f t="shared" si="27"/>
        <v>0</v>
      </c>
      <c r="BA47" s="42" t="e">
        <f t="shared" si="33"/>
        <v>#VALUE!</v>
      </c>
      <c r="BB47" s="42" t="str">
        <f t="shared" si="11"/>
        <v/>
      </c>
      <c r="BC47" s="42" t="str">
        <f t="shared" si="11"/>
        <v/>
      </c>
      <c r="BD47" s="42" t="str">
        <f t="shared" si="11"/>
        <v/>
      </c>
      <c r="BE47" s="42" t="str">
        <f t="shared" si="11"/>
        <v/>
      </c>
      <c r="BF47" s="42">
        <f t="shared" si="12"/>
        <v>0</v>
      </c>
      <c r="BG47" s="42">
        <f t="shared" si="28"/>
        <v>0</v>
      </c>
      <c r="BH47" s="42">
        <f t="shared" si="13"/>
        <v>0</v>
      </c>
      <c r="BI47" s="42">
        <f t="shared" si="40"/>
        <v>0</v>
      </c>
      <c r="BJ47" s="42">
        <f t="shared" si="30"/>
        <v>0</v>
      </c>
      <c r="BK47" s="42"/>
      <c r="BN47" s="36" t="str">
        <f t="shared" si="38"/>
        <v/>
      </c>
      <c r="BO47" s="36" t="str">
        <f t="shared" si="38"/>
        <v/>
      </c>
      <c r="BP47" s="36" t="str">
        <f t="shared" si="38"/>
        <v/>
      </c>
      <c r="BQ47" s="36" t="str">
        <f t="shared" si="47"/>
        <v/>
      </c>
      <c r="BR47" s="36" t="str">
        <f t="shared" si="15"/>
        <v/>
      </c>
      <c r="BS47" s="36" t="str">
        <f t="shared" si="16"/>
        <v/>
      </c>
      <c r="BT47" s="36" t="str">
        <f t="shared" si="35"/>
        <v>00000</v>
      </c>
      <c r="BU47" s="36" t="str">
        <f t="shared" si="17"/>
        <v>F203</v>
      </c>
      <c r="BV47" s="36" t="str">
        <f t="shared" si="36"/>
        <v>0000000</v>
      </c>
      <c r="BW47" s="36" t="str">
        <f t="shared" si="18"/>
        <v/>
      </c>
      <c r="BX47" s="36" t="str">
        <f t="shared" si="19"/>
        <v/>
      </c>
      <c r="BY47" s="36" t="str">
        <f t="shared" si="32"/>
        <v/>
      </c>
      <c r="BZ47" s="43" t="str">
        <f t="shared" si="39"/>
        <v/>
      </c>
      <c r="CA47" s="36" t="str">
        <f t="shared" si="21"/>
        <v/>
      </c>
      <c r="CB47" s="43" t="str">
        <f t="shared" si="22"/>
        <v>00000000000000000000</v>
      </c>
      <c r="CC47" s="43" t="str">
        <f>IFERROR(VLOOKUP(BA47,[1]Opcodes!$A$1:$B$88,2, FALSE),"")</f>
        <v/>
      </c>
      <c r="CD47" s="36" t="str">
        <f>SUBSTITUTE(SUBSTITUTE(SUBSTITUTE(SUBSTITUTE(SUBSTITUTE(SUBSTITUTE(SUBSTITUTE(SUBSTITUTE(SUBSTITUTE(SUBSTITUTE(CC47,[1]Opcodes!$I$3,BN47),[1]Opcodes!$I$4,'Compile Sheet'!BO47),[1]Opcodes!$I$5,BP47),[1]Opcodes!$I$6,CA47),[1]Opcodes!$I$8,BW47),[1]Opcodes!$I$9,BX47),[1]Opcodes!$I$10,BY47),[1]Opcodes!$I$11,BZ47),[1]Opcodes!$I$15,"00000"),[1]Opcodes!$I$13,CB47)</f>
        <v/>
      </c>
      <c r="CE47" s="36" t="str">
        <f t="shared" si="23"/>
        <v/>
      </c>
      <c r="CF47" s="36" t="str">
        <f t="shared" si="24"/>
        <v/>
      </c>
      <c r="CG47" s="36" t="str">
        <f t="shared" si="41"/>
        <v xml:space="preserve"> </v>
      </c>
      <c r="CI47" t="s">
        <v>148</v>
      </c>
    </row>
    <row r="48" spans="2:87">
      <c r="B48" s="36">
        <f t="shared" si="44"/>
        <v>0</v>
      </c>
      <c r="C48" s="36" t="str">
        <f>IFERROR(IF(INDEX($R$1:$AD$24,F48,Code!$L$1),E48,""),"")</f>
        <v/>
      </c>
      <c r="D48" s="1" t="str">
        <f t="shared" si="4"/>
        <v/>
      </c>
      <c r="E48" t="str">
        <f t="shared" si="1"/>
        <v/>
      </c>
      <c r="F48" s="1">
        <f>IFERROR(VLOOKUP(INDEX(Code!$A:$A,'Compile Sheet'!AL48),'Compile Sheet'!$AF$1:$AG$24,2,FALSE),0)</f>
        <v>0</v>
      </c>
      <c r="AK48" s="1">
        <f t="shared" si="2"/>
        <v>0</v>
      </c>
      <c r="AL48" s="1" t="str">
        <f t="shared" si="46"/>
        <v/>
      </c>
      <c r="AM48" s="1" t="e">
        <f t="shared" si="26"/>
        <v>#VALUE!</v>
      </c>
      <c r="AN48" s="1" t="e">
        <f t="shared" si="45"/>
        <v>#VALUE!</v>
      </c>
      <c r="AP48" s="36">
        <f>IF(LEFT(AT48,4)=".org",MAX(AP$1:AP47)+1,0)</f>
        <v>4</v>
      </c>
      <c r="AQ48" s="1" t="str">
        <f>IF(AT47="","",MAX(AQ49:AQ$128)+1)</f>
        <v/>
      </c>
      <c r="AR48" s="1">
        <f t="shared" si="6"/>
        <v>48</v>
      </c>
      <c r="AS48" s="1" t="str">
        <f t="shared" si="37"/>
        <v>0x801C37F4</v>
      </c>
      <c r="AT48" s="41" t="str">
        <f>INDEX(Code!$1:$1048576,ROW(),$M$3)&amp;""</f>
        <v>.org 0x801C8BCC</v>
      </c>
      <c r="AU48" s="36">
        <v>1</v>
      </c>
      <c r="AV48" s="36" t="str">
        <f t="shared" si="7"/>
        <v/>
      </c>
      <c r="AW48" s="36">
        <f t="shared" si="8"/>
        <v>16</v>
      </c>
      <c r="AX48" s="36">
        <f t="shared" si="9"/>
        <v>16</v>
      </c>
      <c r="AY48" s="36">
        <f t="shared" si="10"/>
        <v>16</v>
      </c>
      <c r="AZ48" s="36">
        <f t="shared" si="27"/>
        <v>15</v>
      </c>
      <c r="BA48" s="42" t="e">
        <f t="shared" si="33"/>
        <v>#VALUE!</v>
      </c>
      <c r="BB48" s="42" t="str">
        <f t="shared" si="11"/>
        <v/>
      </c>
      <c r="BC48" s="42" t="str">
        <f t="shared" si="11"/>
        <v/>
      </c>
      <c r="BD48" s="42" t="str">
        <f t="shared" si="11"/>
        <v/>
      </c>
      <c r="BE48" s="42" t="str">
        <f t="shared" si="11"/>
        <v/>
      </c>
      <c r="BF48" s="42">
        <f t="shared" si="12"/>
        <v>0</v>
      </c>
      <c r="BG48" s="42">
        <f t="shared" si="28"/>
        <v>0</v>
      </c>
      <c r="BH48" s="42">
        <f t="shared" si="13"/>
        <v>0</v>
      </c>
      <c r="BI48" s="42">
        <f t="shared" si="40"/>
        <v>0</v>
      </c>
      <c r="BJ48" s="42">
        <f t="shared" si="30"/>
        <v>0</v>
      </c>
      <c r="BK48" s="42"/>
      <c r="BN48" s="36" t="str">
        <f t="shared" si="38"/>
        <v/>
      </c>
      <c r="BO48" s="36" t="str">
        <f t="shared" si="38"/>
        <v/>
      </c>
      <c r="BP48" s="36" t="str">
        <f t="shared" si="38"/>
        <v/>
      </c>
      <c r="BQ48" s="36" t="str">
        <f t="shared" si="47"/>
        <v/>
      </c>
      <c r="BR48" s="36" t="str">
        <f t="shared" si="15"/>
        <v/>
      </c>
      <c r="BS48" s="36" t="str">
        <f t="shared" si="16"/>
        <v/>
      </c>
      <c r="BT48" s="36" t="str">
        <f t="shared" si="35"/>
        <v>00000</v>
      </c>
      <c r="BU48" s="36" t="str">
        <f t="shared" si="17"/>
        <v>F202</v>
      </c>
      <c r="BV48" s="36" t="str">
        <f t="shared" si="36"/>
        <v>0000000</v>
      </c>
      <c r="BW48" s="36" t="str">
        <f t="shared" si="18"/>
        <v/>
      </c>
      <c r="BX48" s="36" t="str">
        <f t="shared" si="19"/>
        <v/>
      </c>
      <c r="BY48" s="36" t="str">
        <f t="shared" si="32"/>
        <v/>
      </c>
      <c r="BZ48" s="43" t="str">
        <f t="shared" si="39"/>
        <v/>
      </c>
      <c r="CA48" s="36" t="str">
        <f t="shared" si="21"/>
        <v/>
      </c>
      <c r="CB48" s="43" t="str">
        <f t="shared" si="22"/>
        <v>00000000000000000000</v>
      </c>
      <c r="CC48" s="43" t="str">
        <f>IFERROR(VLOOKUP(BA48,[1]Opcodes!$A$1:$B$88,2, FALSE),"")</f>
        <v/>
      </c>
      <c r="CD48" s="36" t="str">
        <f>SUBSTITUTE(SUBSTITUTE(SUBSTITUTE(SUBSTITUTE(SUBSTITUTE(SUBSTITUTE(SUBSTITUTE(SUBSTITUTE(SUBSTITUTE(SUBSTITUTE(CC48,[1]Opcodes!$I$3,BN48),[1]Opcodes!$I$4,'Compile Sheet'!BO48),[1]Opcodes!$I$5,BP48),[1]Opcodes!$I$6,CA48),[1]Opcodes!$I$8,BW48),[1]Opcodes!$I$9,BX48),[1]Opcodes!$I$10,BY48),[1]Opcodes!$I$11,BZ48),[1]Opcodes!$I$15,"00000"),[1]Opcodes!$I$13,CB48)</f>
        <v/>
      </c>
      <c r="CE48" s="36" t="str">
        <f t="shared" si="23"/>
        <v/>
      </c>
      <c r="CF48" s="36" t="str">
        <f t="shared" si="24"/>
        <v/>
      </c>
      <c r="CG48" s="36" t="str">
        <f t="shared" si="41"/>
        <v xml:space="preserve"> </v>
      </c>
      <c r="CI48" t="s">
        <v>148</v>
      </c>
    </row>
    <row r="49" spans="2:87">
      <c r="B49" s="36">
        <f t="shared" si="44"/>
        <v>0</v>
      </c>
      <c r="C49" s="36" t="str">
        <f>IFERROR(IF(INDEX($R$1:$AD$24,F49,Code!$L$1),E49,""),"")</f>
        <v/>
      </c>
      <c r="D49" s="1" t="str">
        <f t="shared" si="4"/>
        <v>1400222A</v>
      </c>
      <c r="E49" t="str">
        <f t="shared" si="1"/>
        <v/>
      </c>
      <c r="F49" s="1">
        <f>IFERROR(VLOOKUP(INDEX(Code!$A:$A,'Compile Sheet'!AL49),'Compile Sheet'!$AF$1:$AG$24,2,FALSE),0)</f>
        <v>0</v>
      </c>
      <c r="AK49" s="1">
        <f t="shared" si="2"/>
        <v>0</v>
      </c>
      <c r="AL49" s="1" t="str">
        <f t="shared" si="46"/>
        <v/>
      </c>
      <c r="AM49" s="1" t="e">
        <f t="shared" si="26"/>
        <v>#VALUE!</v>
      </c>
      <c r="AN49" s="1" t="e">
        <f t="shared" si="45"/>
        <v>#VALUE!</v>
      </c>
      <c r="AP49" s="36">
        <f>IF(LEFT(AT49,4)=".org",MAX(AP$1:AP48)+1,0)</f>
        <v>0</v>
      </c>
      <c r="AQ49" s="1">
        <f>IF(AT48="","",MAX(AQ50:AQ$128)+1)</f>
        <v>7</v>
      </c>
      <c r="AR49" s="1" t="str">
        <f t="shared" si="6"/>
        <v/>
      </c>
      <c r="AS49" s="1" t="str">
        <f t="shared" si="37"/>
        <v>0x801C8BCC</v>
      </c>
      <c r="AT49" s="41" t="str">
        <f>INDEX(Code!$1:$1048576,ROW(),$M$3)&amp;""</f>
        <v>slti r2,r17,0x0014</v>
      </c>
      <c r="AU49" s="36">
        <v>1</v>
      </c>
      <c r="AV49" s="36">
        <f t="shared" si="7"/>
        <v>5</v>
      </c>
      <c r="AW49" s="36">
        <f t="shared" si="8"/>
        <v>8</v>
      </c>
      <c r="AX49" s="36">
        <f t="shared" si="9"/>
        <v>12</v>
      </c>
      <c r="AY49" s="36">
        <f t="shared" si="10"/>
        <v>19</v>
      </c>
      <c r="AZ49" s="36">
        <f t="shared" si="27"/>
        <v>18</v>
      </c>
      <c r="BA49" s="42" t="str">
        <f t="shared" si="33"/>
        <v>slti</v>
      </c>
      <c r="BB49" s="42" t="str">
        <f t="shared" si="11"/>
        <v>r2</v>
      </c>
      <c r="BC49" s="42" t="str">
        <f t="shared" si="11"/>
        <v>r17</v>
      </c>
      <c r="BD49" s="42" t="str">
        <f t="shared" si="11"/>
        <v>0x0014</v>
      </c>
      <c r="BE49" s="42" t="str">
        <f t="shared" si="11"/>
        <v/>
      </c>
      <c r="BF49" s="42">
        <f t="shared" si="12"/>
        <v>1</v>
      </c>
      <c r="BG49" s="42">
        <f t="shared" si="28"/>
        <v>2</v>
      </c>
      <c r="BH49" s="42">
        <f t="shared" si="13"/>
        <v>0</v>
      </c>
      <c r="BI49" s="42">
        <f t="shared" si="40"/>
        <v>3</v>
      </c>
      <c r="BJ49" s="42">
        <f t="shared" si="30"/>
        <v>0</v>
      </c>
      <c r="BK49" s="42"/>
      <c r="BN49" s="36" t="str">
        <f t="shared" si="38"/>
        <v>00010</v>
      </c>
      <c r="BO49" s="36" t="str">
        <f t="shared" si="38"/>
        <v>10001</v>
      </c>
      <c r="BP49" s="36" t="str">
        <f t="shared" si="38"/>
        <v/>
      </c>
      <c r="BQ49" s="36" t="str">
        <f t="shared" si="47"/>
        <v>0x0014</v>
      </c>
      <c r="BR49" s="36" t="str">
        <f t="shared" si="15"/>
        <v>FFFFFFEC</v>
      </c>
      <c r="BS49" s="36" t="str">
        <f t="shared" si="16"/>
        <v>00000014</v>
      </c>
      <c r="BT49" s="36" t="str">
        <f t="shared" si="35"/>
        <v>00014</v>
      </c>
      <c r="BU49" s="36" t="str">
        <f t="shared" si="17"/>
        <v>DD11</v>
      </c>
      <c r="BV49" s="36" t="str">
        <f t="shared" si="36"/>
        <v>0000005</v>
      </c>
      <c r="BW49" s="36" t="str">
        <f t="shared" si="18"/>
        <v>1101110100010001</v>
      </c>
      <c r="BX49" s="36" t="str">
        <f t="shared" si="19"/>
        <v>00000000000000000000000101</v>
      </c>
      <c r="BY49" s="36" t="str">
        <f t="shared" si="32"/>
        <v>10100</v>
      </c>
      <c r="BZ49" s="43" t="str">
        <f t="shared" si="39"/>
        <v>0000000000010100</v>
      </c>
      <c r="CA49" s="36" t="str">
        <f t="shared" si="21"/>
        <v/>
      </c>
      <c r="CB49" s="43" t="str">
        <f t="shared" si="22"/>
        <v>00000000000000010100</v>
      </c>
      <c r="CC49" s="43" t="str">
        <f>IFERROR(VLOOKUP(BA49,[1]Opcodes!$A$1:$B$88,2, FALSE),"")</f>
        <v>001010WQL</v>
      </c>
      <c r="CD49" s="36" t="str">
        <f>SUBSTITUTE(SUBSTITUTE(SUBSTITUTE(SUBSTITUTE(SUBSTITUTE(SUBSTITUTE(SUBSTITUTE(SUBSTITUTE(SUBSTITUTE(SUBSTITUTE(CC49,[1]Opcodes!$I$3,BN49),[1]Opcodes!$I$4,'Compile Sheet'!BO49),[1]Opcodes!$I$5,BP49),[1]Opcodes!$I$6,CA49),[1]Opcodes!$I$8,BW49),[1]Opcodes!$I$9,BX49),[1]Opcodes!$I$10,BY49),[1]Opcodes!$I$11,BZ49),[1]Opcodes!$I$15,"00000"),[1]Opcodes!$I$13,CB49)</f>
        <v>00101010001000100000000000010100</v>
      </c>
      <c r="CE49" s="36" t="str">
        <f t="shared" si="23"/>
        <v/>
      </c>
      <c r="CF49" s="36" t="str">
        <f t="shared" si="24"/>
        <v>1400222A</v>
      </c>
      <c r="CG49" s="36" t="str">
        <f t="shared" si="41"/>
        <v xml:space="preserve"> </v>
      </c>
      <c r="CI49" t="s">
        <v>148</v>
      </c>
    </row>
    <row r="50" spans="2:87">
      <c r="B50" s="36">
        <f t="shared" si="44"/>
        <v>0</v>
      </c>
      <c r="C50" s="36" t="str">
        <f>IFERROR(IF(INDEX($R$1:$AD$24,F50,Code!$L$1),E50,""),"")</f>
        <v/>
      </c>
      <c r="D50" s="1" t="str">
        <f t="shared" si="4"/>
        <v/>
      </c>
      <c r="E50" t="str">
        <f t="shared" si="1"/>
        <v/>
      </c>
      <c r="F50" s="1">
        <f>IFERROR(VLOOKUP(INDEX(Code!$A:$A,'Compile Sheet'!AL50),'Compile Sheet'!$AF$1:$AG$24,2,FALSE),0)</f>
        <v>0</v>
      </c>
      <c r="AK50" s="1">
        <f t="shared" si="2"/>
        <v>0</v>
      </c>
      <c r="AL50" s="1" t="str">
        <f t="shared" si="46"/>
        <v/>
      </c>
      <c r="AM50" s="1" t="e">
        <f t="shared" si="26"/>
        <v>#VALUE!</v>
      </c>
      <c r="AN50" s="1" t="e">
        <f t="shared" si="45"/>
        <v>#VALUE!</v>
      </c>
      <c r="AP50" s="36">
        <f>IF(LEFT(AT50,4)=".org",MAX(AP$1:AP49)+1,0)</f>
        <v>0</v>
      </c>
      <c r="AQ50" s="1">
        <f>IF(AT49="","",MAX(AQ51:AQ$128)+1)</f>
        <v>6</v>
      </c>
      <c r="AR50" s="1" t="str">
        <f t="shared" si="6"/>
        <v/>
      </c>
      <c r="AS50" s="1" t="str">
        <f t="shared" si="37"/>
        <v>0x801C8BD0</v>
      </c>
      <c r="AT50" s="41" t="str">
        <f>INDEX(Code!$1:$1048576,ROW(),$M$3)&amp;""</f>
        <v/>
      </c>
      <c r="AU50" s="36">
        <v>1</v>
      </c>
      <c r="AV50" s="36" t="str">
        <f t="shared" si="7"/>
        <v/>
      </c>
      <c r="AW50" s="36">
        <f t="shared" si="8"/>
        <v>1</v>
      </c>
      <c r="AX50" s="36">
        <f t="shared" si="9"/>
        <v>1</v>
      </c>
      <c r="AY50" s="36">
        <f t="shared" si="10"/>
        <v>1</v>
      </c>
      <c r="AZ50" s="36">
        <f t="shared" si="27"/>
        <v>0</v>
      </c>
      <c r="BA50" s="42" t="e">
        <f t="shared" si="33"/>
        <v>#VALUE!</v>
      </c>
      <c r="BB50" s="42" t="str">
        <f t="shared" si="11"/>
        <v/>
      </c>
      <c r="BC50" s="42" t="str">
        <f t="shared" si="11"/>
        <v/>
      </c>
      <c r="BD50" s="42" t="str">
        <f t="shared" si="11"/>
        <v/>
      </c>
      <c r="BE50" s="42" t="str">
        <f t="shared" si="11"/>
        <v/>
      </c>
      <c r="BF50" s="42">
        <f t="shared" si="12"/>
        <v>0</v>
      </c>
      <c r="BG50" s="42">
        <f t="shared" si="28"/>
        <v>0</v>
      </c>
      <c r="BH50" s="42">
        <f t="shared" si="13"/>
        <v>0</v>
      </c>
      <c r="BI50" s="42">
        <f t="shared" si="40"/>
        <v>0</v>
      </c>
      <c r="BJ50" s="42">
        <f t="shared" si="30"/>
        <v>0</v>
      </c>
      <c r="BK50" s="42"/>
      <c r="BN50" s="36" t="str">
        <f t="shared" si="38"/>
        <v/>
      </c>
      <c r="BO50" s="36" t="str">
        <f t="shared" si="38"/>
        <v/>
      </c>
      <c r="BP50" s="36" t="str">
        <f t="shared" si="38"/>
        <v/>
      </c>
      <c r="BQ50" s="36" t="str">
        <f t="shared" si="47"/>
        <v/>
      </c>
      <c r="BR50" s="36" t="str">
        <f t="shared" si="15"/>
        <v/>
      </c>
      <c r="BS50" s="36" t="str">
        <f t="shared" si="16"/>
        <v/>
      </c>
      <c r="BT50" s="36" t="str">
        <f t="shared" si="35"/>
        <v>00000</v>
      </c>
      <c r="BU50" s="36" t="str">
        <f t="shared" si="17"/>
        <v>DD0B</v>
      </c>
      <c r="BV50" s="36" t="str">
        <f t="shared" si="36"/>
        <v>0000000</v>
      </c>
      <c r="BW50" s="36" t="str">
        <f t="shared" si="18"/>
        <v/>
      </c>
      <c r="BX50" s="36" t="str">
        <f t="shared" si="19"/>
        <v/>
      </c>
      <c r="BY50" s="36" t="str">
        <f t="shared" si="32"/>
        <v/>
      </c>
      <c r="BZ50" s="43" t="str">
        <f t="shared" si="39"/>
        <v/>
      </c>
      <c r="CA50" s="36" t="str">
        <f t="shared" si="21"/>
        <v/>
      </c>
      <c r="CB50" s="43" t="str">
        <f t="shared" si="22"/>
        <v>00000000000000000000</v>
      </c>
      <c r="CC50" s="43" t="str">
        <f>IFERROR(VLOOKUP(BA50,[1]Opcodes!$A$1:$B$88,2, FALSE),"")</f>
        <v/>
      </c>
      <c r="CD50" s="36" t="str">
        <f>SUBSTITUTE(SUBSTITUTE(SUBSTITUTE(SUBSTITUTE(SUBSTITUTE(SUBSTITUTE(SUBSTITUTE(SUBSTITUTE(SUBSTITUTE(SUBSTITUTE(CC50,[1]Opcodes!$I$3,BN50),[1]Opcodes!$I$4,'Compile Sheet'!BO50),[1]Opcodes!$I$5,BP50),[1]Opcodes!$I$6,CA50),[1]Opcodes!$I$8,BW50),[1]Opcodes!$I$9,BX50),[1]Opcodes!$I$10,BY50),[1]Opcodes!$I$11,BZ50),[1]Opcodes!$I$15,"00000"),[1]Opcodes!$I$13,CB50)</f>
        <v/>
      </c>
      <c r="CE50" s="36" t="str">
        <f t="shared" si="23"/>
        <v/>
      </c>
      <c r="CF50" s="36" t="str">
        <f t="shared" si="24"/>
        <v/>
      </c>
      <c r="CG50" s="36" t="str">
        <f t="shared" si="41"/>
        <v xml:space="preserve"> </v>
      </c>
      <c r="CI50" t="s">
        <v>148</v>
      </c>
    </row>
    <row r="51" spans="2:87">
      <c r="B51" s="36">
        <f t="shared" si="44"/>
        <v>0</v>
      </c>
      <c r="C51" s="36" t="str">
        <f>IFERROR(IF(INDEX($R$1:$AD$24,F51,Code!$L$1),E51,""),"")</f>
        <v/>
      </c>
      <c r="D51" s="1" t="str">
        <f t="shared" si="4"/>
        <v/>
      </c>
      <c r="E51" t="str">
        <f t="shared" si="1"/>
        <v/>
      </c>
      <c r="F51" s="1">
        <f>IFERROR(VLOOKUP(INDEX(Code!$A:$A,'Compile Sheet'!AL51),'Compile Sheet'!$AF$1:$AG$24,2,FALSE),0)</f>
        <v>0</v>
      </c>
      <c r="AK51" s="1">
        <f t="shared" si="2"/>
        <v>0</v>
      </c>
      <c r="AL51" s="1" t="str">
        <f t="shared" si="46"/>
        <v/>
      </c>
      <c r="AM51" s="1" t="e">
        <f t="shared" si="26"/>
        <v>#VALUE!</v>
      </c>
      <c r="AN51" s="1" t="e">
        <f t="shared" si="45"/>
        <v>#VALUE!</v>
      </c>
      <c r="AP51" s="36">
        <f>IF(LEFT(AT51,4)=".org",MAX(AP$1:AP50)+1,0)</f>
        <v>5</v>
      </c>
      <c r="AQ51" s="1" t="str">
        <f>IF(AT50="","",MAX(AQ52:AQ$128)+1)</f>
        <v/>
      </c>
      <c r="AR51" s="1">
        <f t="shared" si="6"/>
        <v>51</v>
      </c>
      <c r="AS51" s="1" t="str">
        <f t="shared" si="37"/>
        <v>0x801C8BD4</v>
      </c>
      <c r="AT51" s="41" t="str">
        <f>INDEX(Code!$1:$1048576,ROW(),$M$3)&amp;""</f>
        <v>.org 0x8005B0F0</v>
      </c>
      <c r="AU51" s="36">
        <v>1</v>
      </c>
      <c r="AV51" s="36" t="str">
        <f t="shared" si="7"/>
        <v/>
      </c>
      <c r="AW51" s="36">
        <f t="shared" si="8"/>
        <v>16</v>
      </c>
      <c r="AX51" s="36">
        <f t="shared" si="9"/>
        <v>16</v>
      </c>
      <c r="AY51" s="36">
        <f t="shared" si="10"/>
        <v>16</v>
      </c>
      <c r="AZ51" s="36">
        <f t="shared" si="27"/>
        <v>15</v>
      </c>
      <c r="BA51" s="42" t="e">
        <f t="shared" si="33"/>
        <v>#VALUE!</v>
      </c>
      <c r="BB51" s="42" t="str">
        <f t="shared" si="11"/>
        <v/>
      </c>
      <c r="BC51" s="42" t="str">
        <f t="shared" si="11"/>
        <v/>
      </c>
      <c r="BD51" s="42" t="str">
        <f t="shared" si="11"/>
        <v/>
      </c>
      <c r="BE51" s="42" t="str">
        <f t="shared" si="11"/>
        <v/>
      </c>
      <c r="BF51" s="42">
        <f t="shared" si="12"/>
        <v>0</v>
      </c>
      <c r="BG51" s="42">
        <f t="shared" si="28"/>
        <v>0</v>
      </c>
      <c r="BH51" s="42">
        <f t="shared" si="13"/>
        <v>0</v>
      </c>
      <c r="BI51" s="42">
        <f t="shared" si="40"/>
        <v>0</v>
      </c>
      <c r="BJ51" s="42">
        <f t="shared" si="30"/>
        <v>0</v>
      </c>
      <c r="BK51" s="42"/>
      <c r="BN51" s="36" t="str">
        <f t="shared" si="38"/>
        <v/>
      </c>
      <c r="BO51" s="36" t="str">
        <f t="shared" si="38"/>
        <v/>
      </c>
      <c r="BP51" s="36" t="str">
        <f t="shared" si="38"/>
        <v/>
      </c>
      <c r="BQ51" s="36" t="str">
        <f t="shared" si="47"/>
        <v/>
      </c>
      <c r="BR51" s="36" t="str">
        <f t="shared" si="15"/>
        <v/>
      </c>
      <c r="BS51" s="36" t="str">
        <f t="shared" si="16"/>
        <v/>
      </c>
      <c r="BT51" s="36" t="str">
        <f t="shared" si="35"/>
        <v>00000</v>
      </c>
      <c r="BU51" s="36" t="str">
        <f t="shared" si="17"/>
        <v>DD0A</v>
      </c>
      <c r="BV51" s="36" t="str">
        <f t="shared" si="36"/>
        <v>0000000</v>
      </c>
      <c r="BW51" s="36" t="str">
        <f t="shared" si="18"/>
        <v/>
      </c>
      <c r="BX51" s="36" t="str">
        <f t="shared" si="19"/>
        <v/>
      </c>
      <c r="BY51" s="36" t="str">
        <f t="shared" si="32"/>
        <v/>
      </c>
      <c r="BZ51" s="43" t="str">
        <f t="shared" si="39"/>
        <v/>
      </c>
      <c r="CA51" s="36" t="str">
        <f t="shared" si="21"/>
        <v/>
      </c>
      <c r="CB51" s="43" t="str">
        <f t="shared" si="22"/>
        <v>00000000000000000000</v>
      </c>
      <c r="CC51" s="43" t="str">
        <f>IFERROR(VLOOKUP(BA51,[1]Opcodes!$A$1:$B$88,2, FALSE),"")</f>
        <v/>
      </c>
      <c r="CD51" s="36" t="str">
        <f>SUBSTITUTE(SUBSTITUTE(SUBSTITUTE(SUBSTITUTE(SUBSTITUTE(SUBSTITUTE(SUBSTITUTE(SUBSTITUTE(SUBSTITUTE(SUBSTITUTE(CC51,[1]Opcodes!$I$3,BN51),[1]Opcodes!$I$4,'Compile Sheet'!BO51),[1]Opcodes!$I$5,BP51),[1]Opcodes!$I$6,CA51),[1]Opcodes!$I$8,BW51),[1]Opcodes!$I$9,BX51),[1]Opcodes!$I$10,BY51),[1]Opcodes!$I$11,BZ51),[1]Opcodes!$I$15,"00000"),[1]Opcodes!$I$13,CB51)</f>
        <v/>
      </c>
      <c r="CE51" s="36" t="str">
        <f t="shared" si="23"/>
        <v/>
      </c>
      <c r="CF51" s="36" t="str">
        <f t="shared" si="24"/>
        <v/>
      </c>
      <c r="CG51" s="36" t="str">
        <f t="shared" si="41"/>
        <v xml:space="preserve"> </v>
      </c>
      <c r="CI51" t="s">
        <v>148</v>
      </c>
    </row>
    <row r="52" spans="2:87">
      <c r="B52" s="36">
        <f t="shared" si="44"/>
        <v>0</v>
      </c>
      <c r="C52" s="36" t="str">
        <f>IFERROR(IF(INDEX($R$1:$AD$24,F52,Code!$L$1),E52,""),"")</f>
        <v/>
      </c>
      <c r="D52" s="1" t="str">
        <f t="shared" si="4"/>
        <v>1000622E</v>
      </c>
      <c r="E52" t="str">
        <f t="shared" si="1"/>
        <v/>
      </c>
      <c r="F52" s="1">
        <f>IFERROR(VLOOKUP(INDEX(Code!$A:$A,'Compile Sheet'!AL52),'Compile Sheet'!$AF$1:$AG$24,2,FALSE),0)</f>
        <v>0</v>
      </c>
      <c r="AK52" s="1">
        <f t="shared" si="2"/>
        <v>0</v>
      </c>
      <c r="AL52" s="1" t="str">
        <f t="shared" si="46"/>
        <v/>
      </c>
      <c r="AM52" s="1" t="e">
        <f t="shared" si="26"/>
        <v>#VALUE!</v>
      </c>
      <c r="AN52" s="1" t="e">
        <f t="shared" si="45"/>
        <v>#VALUE!</v>
      </c>
      <c r="AP52" s="36">
        <f>IF(LEFT(AT52,4)=".org",MAX(AP$1:AP51)+1,0)</f>
        <v>0</v>
      </c>
      <c r="AQ52" s="1">
        <f>IF(AT51="","",MAX(AQ53:AQ$128)+1)</f>
        <v>5</v>
      </c>
      <c r="AR52" s="1" t="str">
        <f t="shared" si="6"/>
        <v/>
      </c>
      <c r="AS52" s="1" t="str">
        <f t="shared" si="37"/>
        <v>0x8005B0F0</v>
      </c>
      <c r="AT52" s="41" t="str">
        <f>INDEX(Code!$1:$1048576,ROW(),$M$3)&amp;""</f>
        <v>sltiu r2,r19,0x0010</v>
      </c>
      <c r="AU52" s="36">
        <v>1</v>
      </c>
      <c r="AV52" s="36">
        <f t="shared" si="7"/>
        <v>6</v>
      </c>
      <c r="AW52" s="36">
        <f t="shared" si="8"/>
        <v>9</v>
      </c>
      <c r="AX52" s="36">
        <f t="shared" si="9"/>
        <v>13</v>
      </c>
      <c r="AY52" s="36">
        <f t="shared" si="10"/>
        <v>20</v>
      </c>
      <c r="AZ52" s="36">
        <f t="shared" si="27"/>
        <v>19</v>
      </c>
      <c r="BA52" s="42" t="str">
        <f t="shared" si="33"/>
        <v>sltiu</v>
      </c>
      <c r="BB52" s="42" t="str">
        <f t="shared" si="11"/>
        <v>r2</v>
      </c>
      <c r="BC52" s="42" t="str">
        <f t="shared" si="11"/>
        <v>r19</v>
      </c>
      <c r="BD52" s="42" t="str">
        <f t="shared" si="11"/>
        <v>0x0010</v>
      </c>
      <c r="BE52" s="42" t="str">
        <f t="shared" si="11"/>
        <v/>
      </c>
      <c r="BF52" s="42">
        <f t="shared" si="12"/>
        <v>1</v>
      </c>
      <c r="BG52" s="42">
        <f t="shared" si="28"/>
        <v>2</v>
      </c>
      <c r="BH52" s="42">
        <f t="shared" si="13"/>
        <v>0</v>
      </c>
      <c r="BI52" s="42">
        <f t="shared" si="40"/>
        <v>3</v>
      </c>
      <c r="BJ52" s="42">
        <f t="shared" si="30"/>
        <v>0</v>
      </c>
      <c r="BK52" s="42"/>
      <c r="BN52" s="36" t="str">
        <f t="shared" si="38"/>
        <v>00010</v>
      </c>
      <c r="BO52" s="36" t="str">
        <f t="shared" si="38"/>
        <v>10011</v>
      </c>
      <c r="BP52" s="36" t="str">
        <f t="shared" si="38"/>
        <v/>
      </c>
      <c r="BQ52" s="36" t="str">
        <f t="shared" si="47"/>
        <v>0x0010</v>
      </c>
      <c r="BR52" s="36" t="str">
        <f t="shared" si="15"/>
        <v>FFFFFFF0</v>
      </c>
      <c r="BS52" s="36" t="str">
        <f t="shared" si="16"/>
        <v>00000010</v>
      </c>
      <c r="BT52" s="36" t="str">
        <f t="shared" si="35"/>
        <v>00010</v>
      </c>
      <c r="BU52" s="36" t="str">
        <f t="shared" si="17"/>
        <v>93C7</v>
      </c>
      <c r="BV52" s="36" t="str">
        <f t="shared" si="36"/>
        <v>0000004</v>
      </c>
      <c r="BW52" s="36" t="str">
        <f t="shared" si="18"/>
        <v>1001001111000111</v>
      </c>
      <c r="BX52" s="36" t="str">
        <f t="shared" si="19"/>
        <v>00000000000000000000000100</v>
      </c>
      <c r="BY52" s="36" t="str">
        <f t="shared" si="32"/>
        <v>10000</v>
      </c>
      <c r="BZ52" s="43" t="str">
        <f t="shared" si="39"/>
        <v>0000000000010000</v>
      </c>
      <c r="CA52" s="36" t="str">
        <f t="shared" si="21"/>
        <v/>
      </c>
      <c r="CB52" s="43" t="str">
        <f t="shared" si="22"/>
        <v>00000000000000010000</v>
      </c>
      <c r="CC52" s="43" t="str">
        <f>IFERROR(VLOOKUP(BA52,[1]Opcodes!$A$1:$B$88,2, FALSE),"")</f>
        <v>001011WQL</v>
      </c>
      <c r="CD52" s="36" t="str">
        <f>SUBSTITUTE(SUBSTITUTE(SUBSTITUTE(SUBSTITUTE(SUBSTITUTE(SUBSTITUTE(SUBSTITUTE(SUBSTITUTE(SUBSTITUTE(SUBSTITUTE(CC52,[1]Opcodes!$I$3,BN52),[1]Opcodes!$I$4,'Compile Sheet'!BO52),[1]Opcodes!$I$5,BP52),[1]Opcodes!$I$6,CA52),[1]Opcodes!$I$8,BW52),[1]Opcodes!$I$9,BX52),[1]Opcodes!$I$10,BY52),[1]Opcodes!$I$11,BZ52),[1]Opcodes!$I$15,"00000"),[1]Opcodes!$I$13,CB52)</f>
        <v>00101110011000100000000000010000</v>
      </c>
      <c r="CE52" s="36" t="str">
        <f t="shared" si="23"/>
        <v/>
      </c>
      <c r="CF52" s="36" t="str">
        <f t="shared" si="24"/>
        <v>1000622E</v>
      </c>
      <c r="CG52" s="36" t="str">
        <f t="shared" si="41"/>
        <v xml:space="preserve"> </v>
      </c>
      <c r="CI52" t="s">
        <v>148</v>
      </c>
    </row>
    <row r="53" spans="2:87">
      <c r="B53" s="36">
        <f t="shared" si="44"/>
        <v>0</v>
      </c>
      <c r="C53" s="36" t="str">
        <f>IFERROR(IF(INDEX($R$1:$AD$24,F53,Code!$L$1),E53,""),"")</f>
        <v/>
      </c>
      <c r="D53" s="1" t="str">
        <f t="shared" si="4"/>
        <v>02004010</v>
      </c>
      <c r="E53" t="str">
        <f t="shared" si="1"/>
        <v/>
      </c>
      <c r="F53" s="1">
        <f>IFERROR(VLOOKUP(INDEX(Code!$A:$A,'Compile Sheet'!AL53),'Compile Sheet'!$AF$1:$AG$24,2,FALSE),0)</f>
        <v>0</v>
      </c>
      <c r="AK53" s="1">
        <f t="shared" si="2"/>
        <v>0</v>
      </c>
      <c r="AL53" s="1" t="str">
        <f t="shared" si="46"/>
        <v/>
      </c>
      <c r="AM53" s="1" t="e">
        <f t="shared" si="26"/>
        <v>#VALUE!</v>
      </c>
      <c r="AN53" s="1" t="e">
        <f t="shared" si="45"/>
        <v>#VALUE!</v>
      </c>
      <c r="AP53" s="36">
        <f>IF(LEFT(AT53,4)=".org",MAX(AP$1:AP52)+1,0)</f>
        <v>0</v>
      </c>
      <c r="AQ53" s="1">
        <f>IF(AT52="","",MAX(AQ54:AQ$128)+1)</f>
        <v>4</v>
      </c>
      <c r="AR53" s="1" t="str">
        <f t="shared" si="6"/>
        <v/>
      </c>
      <c r="AS53" s="1" t="str">
        <f t="shared" si="37"/>
        <v>0x8005B0F4</v>
      </c>
      <c r="AT53" s="41" t="str">
        <f>INDEX(Code!$1:$1048576,ROW(),$M$3)&amp;""</f>
        <v>beq r2,r0,0x8005B100</v>
      </c>
      <c r="AU53" s="36">
        <v>1</v>
      </c>
      <c r="AV53" s="36">
        <f t="shared" si="7"/>
        <v>4</v>
      </c>
      <c r="AW53" s="36">
        <f t="shared" si="8"/>
        <v>7</v>
      </c>
      <c r="AX53" s="36">
        <f t="shared" si="9"/>
        <v>10</v>
      </c>
      <c r="AY53" s="36">
        <f t="shared" si="10"/>
        <v>21</v>
      </c>
      <c r="AZ53" s="36">
        <f t="shared" si="27"/>
        <v>20</v>
      </c>
      <c r="BA53" s="42" t="str">
        <f t="shared" si="33"/>
        <v>beq</v>
      </c>
      <c r="BB53" s="42" t="str">
        <f t="shared" si="11"/>
        <v>r2</v>
      </c>
      <c r="BC53" s="42" t="str">
        <f t="shared" si="11"/>
        <v>r0</v>
      </c>
      <c r="BD53" s="42" t="str">
        <f t="shared" si="11"/>
        <v>0x8005B100</v>
      </c>
      <c r="BE53" s="42" t="str">
        <f t="shared" si="11"/>
        <v/>
      </c>
      <c r="BF53" s="42">
        <f t="shared" si="12"/>
        <v>1</v>
      </c>
      <c r="BG53" s="42">
        <f t="shared" si="28"/>
        <v>2</v>
      </c>
      <c r="BH53" s="42">
        <f t="shared" si="13"/>
        <v>0</v>
      </c>
      <c r="BI53" s="42">
        <f t="shared" si="40"/>
        <v>3</v>
      </c>
      <c r="BJ53" s="42">
        <f t="shared" si="30"/>
        <v>0</v>
      </c>
      <c r="BK53" s="42"/>
      <c r="BN53" s="36" t="str">
        <f t="shared" si="38"/>
        <v>00010</v>
      </c>
      <c r="BO53" s="36" t="str">
        <f t="shared" si="38"/>
        <v>00000</v>
      </c>
      <c r="BP53" s="36" t="str">
        <f t="shared" si="38"/>
        <v/>
      </c>
      <c r="BQ53" s="36" t="str">
        <f t="shared" si="47"/>
        <v>0x8005B100</v>
      </c>
      <c r="BR53" s="36" t="str">
        <f t="shared" si="15"/>
        <v>7FFA4F00</v>
      </c>
      <c r="BS53" s="36" t="str">
        <f t="shared" si="16"/>
        <v>8005B100</v>
      </c>
      <c r="BT53" s="36" t="str">
        <f t="shared" si="35"/>
        <v>5B100</v>
      </c>
      <c r="BU53" s="36" t="str">
        <f t="shared" si="17"/>
        <v>0002</v>
      </c>
      <c r="BV53" s="36" t="str">
        <f t="shared" si="36"/>
        <v>0016C40</v>
      </c>
      <c r="BW53" s="36" t="str">
        <f t="shared" si="18"/>
        <v>0000000000000010</v>
      </c>
      <c r="BX53" s="36" t="str">
        <f t="shared" si="19"/>
        <v>00000000010110110001000000</v>
      </c>
      <c r="BY53" s="36" t="str">
        <f t="shared" si="32"/>
        <v>00000</v>
      </c>
      <c r="BZ53" s="43" t="str">
        <f t="shared" si="39"/>
        <v>1011000100000000</v>
      </c>
      <c r="CA53" s="36" t="str">
        <f t="shared" si="21"/>
        <v/>
      </c>
      <c r="CB53" s="43" t="str">
        <f t="shared" si="22"/>
        <v>01011011000100000000</v>
      </c>
      <c r="CC53" s="43" t="str">
        <f>IFERROR(VLOOKUP(BA53,[1]Opcodes!$A$1:$B$88,2, FALSE),"")</f>
        <v>000100QWB</v>
      </c>
      <c r="CD53" s="36" t="str">
        <f>SUBSTITUTE(SUBSTITUTE(SUBSTITUTE(SUBSTITUTE(SUBSTITUTE(SUBSTITUTE(SUBSTITUTE(SUBSTITUTE(SUBSTITUTE(SUBSTITUTE(CC53,[1]Opcodes!$I$3,BN53),[1]Opcodes!$I$4,'Compile Sheet'!BO53),[1]Opcodes!$I$5,BP53),[1]Opcodes!$I$6,CA53),[1]Opcodes!$I$8,BW53),[1]Opcodes!$I$9,BX53),[1]Opcodes!$I$10,BY53),[1]Opcodes!$I$11,BZ53),[1]Opcodes!$I$15,"00000"),[1]Opcodes!$I$13,CB53)</f>
        <v>00010000010000000000000000000010</v>
      </c>
      <c r="CE53" s="36" t="str">
        <f t="shared" si="23"/>
        <v/>
      </c>
      <c r="CF53" s="36" t="str">
        <f t="shared" si="24"/>
        <v>02004010</v>
      </c>
      <c r="CG53" s="36" t="str">
        <f t="shared" si="41"/>
        <v xml:space="preserve"> </v>
      </c>
      <c r="CI53" t="s">
        <v>148</v>
      </c>
    </row>
    <row r="54" spans="2:87">
      <c r="B54" s="36">
        <f t="shared" si="44"/>
        <v>0</v>
      </c>
      <c r="C54" s="36" t="str">
        <f>IFERROR(IF(INDEX($R$1:$AD$24,F54,Code!$L$1),E54,""),"")</f>
        <v/>
      </c>
      <c r="D54" s="1" t="str">
        <f t="shared" si="4"/>
        <v>84000334</v>
      </c>
      <c r="E54" t="str">
        <f t="shared" si="1"/>
        <v/>
      </c>
      <c r="F54" s="1">
        <f>IFERROR(VLOOKUP(INDEX(Code!$A:$A,'Compile Sheet'!AL54),'Compile Sheet'!$AF$1:$AG$24,2,FALSE),0)</f>
        <v>0</v>
      </c>
      <c r="AK54" s="1">
        <f t="shared" si="2"/>
        <v>0</v>
      </c>
      <c r="AL54" s="1" t="str">
        <f t="shared" si="46"/>
        <v/>
      </c>
      <c r="AM54" s="1" t="e">
        <f t="shared" si="26"/>
        <v>#VALUE!</v>
      </c>
      <c r="AN54" s="1" t="e">
        <f t="shared" si="45"/>
        <v>#VALUE!</v>
      </c>
      <c r="AP54" s="36">
        <f>IF(LEFT(AT54,4)=".org",MAX(AP$1:AP53)+1,0)</f>
        <v>0</v>
      </c>
      <c r="AQ54" s="1">
        <f>IF(AT53="","",MAX(AQ55:AQ$128)+1)</f>
        <v>3</v>
      </c>
      <c r="AR54" s="1" t="str">
        <f t="shared" si="6"/>
        <v/>
      </c>
      <c r="AS54" s="1" t="str">
        <f t="shared" si="37"/>
        <v>0x8005B0F8</v>
      </c>
      <c r="AT54" s="41" t="str">
        <f>INDEX(Code!$1:$1048576,ROW(),$M$3)&amp;""</f>
        <v>ori r3,r0,0x0084</v>
      </c>
      <c r="AU54" s="36">
        <v>1</v>
      </c>
      <c r="AV54" s="36">
        <f t="shared" si="7"/>
        <v>4</v>
      </c>
      <c r="AW54" s="36">
        <f t="shared" si="8"/>
        <v>7</v>
      </c>
      <c r="AX54" s="36">
        <f t="shared" si="9"/>
        <v>10</v>
      </c>
      <c r="AY54" s="36">
        <f t="shared" si="10"/>
        <v>17</v>
      </c>
      <c r="AZ54" s="36">
        <f t="shared" si="27"/>
        <v>16</v>
      </c>
      <c r="BA54" s="42" t="str">
        <f t="shared" si="33"/>
        <v>ori</v>
      </c>
      <c r="BB54" s="42" t="str">
        <f t="shared" si="11"/>
        <v>r3</v>
      </c>
      <c r="BC54" s="42" t="str">
        <f t="shared" si="11"/>
        <v>r0</v>
      </c>
      <c r="BD54" s="42" t="str">
        <f t="shared" si="11"/>
        <v>0x0084</v>
      </c>
      <c r="BE54" s="42" t="str">
        <f t="shared" si="11"/>
        <v/>
      </c>
      <c r="BF54" s="42">
        <f t="shared" si="12"/>
        <v>1</v>
      </c>
      <c r="BG54" s="42">
        <f t="shared" si="28"/>
        <v>2</v>
      </c>
      <c r="BH54" s="42">
        <f t="shared" si="13"/>
        <v>0</v>
      </c>
      <c r="BI54" s="42">
        <f t="shared" si="40"/>
        <v>3</v>
      </c>
      <c r="BJ54" s="42">
        <f t="shared" si="30"/>
        <v>0</v>
      </c>
      <c r="BK54" s="42"/>
      <c r="BN54" s="36" t="str">
        <f t="shared" si="38"/>
        <v>00011</v>
      </c>
      <c r="BO54" s="36" t="str">
        <f t="shared" si="38"/>
        <v>00000</v>
      </c>
      <c r="BP54" s="36" t="str">
        <f t="shared" si="38"/>
        <v/>
      </c>
      <c r="BQ54" s="36" t="str">
        <f t="shared" si="47"/>
        <v>0x0084</v>
      </c>
      <c r="BR54" s="36" t="str">
        <f t="shared" si="15"/>
        <v>FFFFFF7C</v>
      </c>
      <c r="BS54" s="36" t="str">
        <f t="shared" si="16"/>
        <v>00000084</v>
      </c>
      <c r="BT54" s="36" t="str">
        <f t="shared" si="35"/>
        <v>00084</v>
      </c>
      <c r="BU54" s="36" t="str">
        <f t="shared" si="17"/>
        <v>93E2</v>
      </c>
      <c r="BV54" s="36" t="str">
        <f t="shared" si="36"/>
        <v>0000021</v>
      </c>
      <c r="BW54" s="36" t="str">
        <f t="shared" si="18"/>
        <v>1001001111100010</v>
      </c>
      <c r="BX54" s="36" t="str">
        <f t="shared" si="19"/>
        <v>00000000000000000000100001</v>
      </c>
      <c r="BY54" s="36" t="str">
        <f t="shared" si="32"/>
        <v>00100</v>
      </c>
      <c r="BZ54" s="43" t="str">
        <f t="shared" si="39"/>
        <v>0000000010000100</v>
      </c>
      <c r="CA54" s="36" t="str">
        <f t="shared" si="21"/>
        <v/>
      </c>
      <c r="CB54" s="43" t="str">
        <f t="shared" si="22"/>
        <v>00000000000010000100</v>
      </c>
      <c r="CC54" s="43" t="str">
        <f>IFERROR(VLOOKUP(BA54,[1]Opcodes!$A$1:$B$88,2, FALSE),"")</f>
        <v>001101WQL</v>
      </c>
      <c r="CD54" s="36" t="str">
        <f>SUBSTITUTE(SUBSTITUTE(SUBSTITUTE(SUBSTITUTE(SUBSTITUTE(SUBSTITUTE(SUBSTITUTE(SUBSTITUTE(SUBSTITUTE(SUBSTITUTE(CC54,[1]Opcodes!$I$3,BN54),[1]Opcodes!$I$4,'Compile Sheet'!BO54),[1]Opcodes!$I$5,BP54),[1]Opcodes!$I$6,CA54),[1]Opcodes!$I$8,BW54),[1]Opcodes!$I$9,BX54),[1]Opcodes!$I$10,BY54),[1]Opcodes!$I$11,BZ54),[1]Opcodes!$I$15,"00000"),[1]Opcodes!$I$13,CB54)</f>
        <v>00110100000000110000000010000100</v>
      </c>
      <c r="CE54" s="36" t="str">
        <f t="shared" si="23"/>
        <v/>
      </c>
      <c r="CF54" s="36" t="str">
        <f t="shared" si="24"/>
        <v>84000334</v>
      </c>
      <c r="CG54" s="36" t="str">
        <f t="shared" si="41"/>
        <v xml:space="preserve"> </v>
      </c>
      <c r="CI54" t="s">
        <v>148</v>
      </c>
    </row>
    <row r="55" spans="2:87">
      <c r="B55" s="36">
        <f t="shared" si="44"/>
        <v>0</v>
      </c>
      <c r="C55" s="36" t="str">
        <f>IFERROR(IF(INDEX($R$1:$AD$24,F55,Code!$L$1),E55,""),"")</f>
        <v/>
      </c>
      <c r="D55" s="1" t="str">
        <f t="shared" si="4"/>
        <v>08000334</v>
      </c>
      <c r="E55" t="str">
        <f t="shared" si="1"/>
        <v/>
      </c>
      <c r="F55" s="1">
        <f>IFERROR(VLOOKUP(INDEX(Code!$A:$A,'Compile Sheet'!AL55),'Compile Sheet'!$AF$1:$AG$24,2,FALSE),0)</f>
        <v>0</v>
      </c>
      <c r="AK55" s="1">
        <f t="shared" si="2"/>
        <v>0</v>
      </c>
      <c r="AL55" s="1" t="str">
        <f t="shared" si="46"/>
        <v/>
      </c>
      <c r="AM55" s="1" t="e">
        <f t="shared" si="26"/>
        <v>#VALUE!</v>
      </c>
      <c r="AN55" s="1" t="e">
        <f t="shared" si="45"/>
        <v>#VALUE!</v>
      </c>
      <c r="AP55" s="36">
        <f>IF(LEFT(AT55,4)=".org",MAX(AP$1:AP54)+1,0)</f>
        <v>0</v>
      </c>
      <c r="AQ55" s="1">
        <f>IF(AT54="","",MAX(AQ56:AQ$128)+1)</f>
        <v>2</v>
      </c>
      <c r="AR55" s="1" t="str">
        <f t="shared" si="6"/>
        <v/>
      </c>
      <c r="AS55" s="1" t="str">
        <f t="shared" si="37"/>
        <v>0x8005B0FC</v>
      </c>
      <c r="AT55" s="41" t="str">
        <f>INDEX(Code!$1:$1048576,ROW(),$M$3)&amp;""</f>
        <v>ori r3,r0,0x0008</v>
      </c>
      <c r="AU55" s="36">
        <v>1</v>
      </c>
      <c r="AV55" s="36">
        <f t="shared" si="7"/>
        <v>4</v>
      </c>
      <c r="AW55" s="36">
        <f t="shared" si="8"/>
        <v>7</v>
      </c>
      <c r="AX55" s="36">
        <f t="shared" si="9"/>
        <v>10</v>
      </c>
      <c r="AY55" s="36">
        <f t="shared" si="10"/>
        <v>17</v>
      </c>
      <c r="AZ55" s="36">
        <f t="shared" si="27"/>
        <v>16</v>
      </c>
      <c r="BA55" s="42" t="str">
        <f t="shared" si="33"/>
        <v>ori</v>
      </c>
      <c r="BB55" s="42" t="str">
        <f t="shared" si="11"/>
        <v>r3</v>
      </c>
      <c r="BC55" s="42" t="str">
        <f t="shared" si="11"/>
        <v>r0</v>
      </c>
      <c r="BD55" s="42" t="str">
        <f t="shared" si="11"/>
        <v>0x0008</v>
      </c>
      <c r="BE55" s="42" t="str">
        <f t="shared" si="11"/>
        <v/>
      </c>
      <c r="BF55" s="42">
        <f t="shared" si="12"/>
        <v>1</v>
      </c>
      <c r="BG55" s="42">
        <f t="shared" si="28"/>
        <v>2</v>
      </c>
      <c r="BH55" s="42">
        <f t="shared" si="13"/>
        <v>0</v>
      </c>
      <c r="BI55" s="42">
        <f t="shared" si="40"/>
        <v>3</v>
      </c>
      <c r="BJ55" s="42">
        <f t="shared" si="30"/>
        <v>0</v>
      </c>
      <c r="BK55" s="42"/>
      <c r="BN55" s="36" t="str">
        <f t="shared" si="38"/>
        <v>00011</v>
      </c>
      <c r="BO55" s="36" t="str">
        <f t="shared" si="38"/>
        <v>00000</v>
      </c>
      <c r="BP55" s="36" t="str">
        <f t="shared" si="38"/>
        <v/>
      </c>
      <c r="BQ55" s="36" t="str">
        <f t="shared" si="47"/>
        <v>0x0008</v>
      </c>
      <c r="BR55" s="36" t="str">
        <f t="shared" si="15"/>
        <v>FFFFFFF8</v>
      </c>
      <c r="BS55" s="36" t="str">
        <f t="shared" si="16"/>
        <v>00000008</v>
      </c>
      <c r="BT55" s="36" t="str">
        <f t="shared" si="35"/>
        <v>00008</v>
      </c>
      <c r="BU55" s="36" t="str">
        <f t="shared" si="17"/>
        <v>93C2</v>
      </c>
      <c r="BV55" s="36" t="str">
        <f t="shared" si="36"/>
        <v>0000002</v>
      </c>
      <c r="BW55" s="36" t="str">
        <f t="shared" si="18"/>
        <v>1001001111000010</v>
      </c>
      <c r="BX55" s="36" t="str">
        <f t="shared" si="19"/>
        <v>00000000000000000000000010</v>
      </c>
      <c r="BY55" s="36" t="str">
        <f t="shared" si="32"/>
        <v>01000</v>
      </c>
      <c r="BZ55" s="43" t="str">
        <f t="shared" si="39"/>
        <v>0000000000001000</v>
      </c>
      <c r="CA55" s="36" t="str">
        <f t="shared" si="21"/>
        <v/>
      </c>
      <c r="CB55" s="43" t="str">
        <f t="shared" si="22"/>
        <v>00000000000000001000</v>
      </c>
      <c r="CC55" s="43" t="str">
        <f>IFERROR(VLOOKUP(BA55,[1]Opcodes!$A$1:$B$88,2, FALSE),"")</f>
        <v>001101WQL</v>
      </c>
      <c r="CD55" s="36" t="str">
        <f>SUBSTITUTE(SUBSTITUTE(SUBSTITUTE(SUBSTITUTE(SUBSTITUTE(SUBSTITUTE(SUBSTITUTE(SUBSTITUTE(SUBSTITUTE(SUBSTITUTE(CC55,[1]Opcodes!$I$3,BN55),[1]Opcodes!$I$4,'Compile Sheet'!BO55),[1]Opcodes!$I$5,BP55),[1]Opcodes!$I$6,CA55),[1]Opcodes!$I$8,BW55),[1]Opcodes!$I$9,BX55),[1]Opcodes!$I$10,BY55),[1]Opcodes!$I$11,BZ55),[1]Opcodes!$I$15,"00000"),[1]Opcodes!$I$13,CB55)</f>
        <v>00110100000000110000000000001000</v>
      </c>
      <c r="CE55" s="36" t="str">
        <f t="shared" si="23"/>
        <v/>
      </c>
      <c r="CF55" s="36" t="str">
        <f t="shared" si="24"/>
        <v>08000334</v>
      </c>
      <c r="CG55" s="36" t="str">
        <f t="shared" si="41"/>
        <v xml:space="preserve"> </v>
      </c>
      <c r="CI55" t="s">
        <v>148</v>
      </c>
    </row>
    <row r="56" spans="2:87">
      <c r="B56" s="36">
        <f t="shared" si="44"/>
        <v>0</v>
      </c>
      <c r="C56" s="36" t="str">
        <f>IFERROR(IF(INDEX($R$1:$AD$24,F56,Code!$L$1),E56,""),"")</f>
        <v/>
      </c>
      <c r="D56" s="1" t="str">
        <f t="shared" si="4"/>
        <v/>
      </c>
      <c r="E56" t="str">
        <f t="shared" si="1"/>
        <v/>
      </c>
      <c r="F56" s="1">
        <f>IFERROR(VLOOKUP(INDEX(Code!$A:$A,'Compile Sheet'!AL56),'Compile Sheet'!$AF$1:$AG$24,2,FALSE),0)</f>
        <v>0</v>
      </c>
      <c r="AK56" s="1">
        <f t="shared" si="2"/>
        <v>0</v>
      </c>
      <c r="AL56" s="1" t="str">
        <f t="shared" si="46"/>
        <v/>
      </c>
      <c r="AM56" s="1" t="e">
        <f t="shared" si="26"/>
        <v>#VALUE!</v>
      </c>
      <c r="AN56" s="1" t="e">
        <f t="shared" si="45"/>
        <v>#VALUE!</v>
      </c>
      <c r="AP56" s="36">
        <f>IF(LEFT(AT56,4)=".org",MAX(AP$1:AP55)+1,0)</f>
        <v>0</v>
      </c>
      <c r="AQ56" s="1">
        <f>IF(AT55="","",MAX(AQ57:AQ$128)+1)</f>
        <v>1</v>
      </c>
      <c r="AR56" s="1">
        <f t="shared" si="6"/>
        <v>56</v>
      </c>
      <c r="AS56" s="1" t="str">
        <f t="shared" si="37"/>
        <v>0x8005B100</v>
      </c>
      <c r="AT56" s="41" t="str">
        <f>INDEX(Code!$1:$1048576,ROW(),$M$3)&amp;""</f>
        <v/>
      </c>
      <c r="AU56" s="36">
        <v>1</v>
      </c>
      <c r="AV56" s="36" t="str">
        <f t="shared" si="7"/>
        <v/>
      </c>
      <c r="AW56" s="36">
        <f t="shared" si="8"/>
        <v>1</v>
      </c>
      <c r="AX56" s="36">
        <f t="shared" si="9"/>
        <v>1</v>
      </c>
      <c r="AY56" s="36">
        <f t="shared" si="10"/>
        <v>1</v>
      </c>
      <c r="AZ56" s="36">
        <f t="shared" si="27"/>
        <v>0</v>
      </c>
      <c r="BA56" s="42" t="e">
        <f t="shared" si="33"/>
        <v>#VALUE!</v>
      </c>
      <c r="BB56" s="42" t="str">
        <f t="shared" si="11"/>
        <v/>
      </c>
      <c r="BC56" s="42" t="str">
        <f t="shared" si="11"/>
        <v/>
      </c>
      <c r="BD56" s="42" t="str">
        <f t="shared" si="11"/>
        <v/>
      </c>
      <c r="BE56" s="42" t="str">
        <f t="shared" si="11"/>
        <v/>
      </c>
      <c r="BF56" s="42">
        <f t="shared" si="12"/>
        <v>0</v>
      </c>
      <c r="BG56" s="42">
        <f t="shared" si="28"/>
        <v>0</v>
      </c>
      <c r="BH56" s="42">
        <f t="shared" si="13"/>
        <v>0</v>
      </c>
      <c r="BI56" s="42">
        <f t="shared" si="40"/>
        <v>0</v>
      </c>
      <c r="BJ56" s="42">
        <f t="shared" si="30"/>
        <v>0</v>
      </c>
      <c r="BK56" s="42"/>
      <c r="BN56" s="36" t="str">
        <f t="shared" si="38"/>
        <v/>
      </c>
      <c r="BO56" s="36" t="str">
        <f t="shared" si="38"/>
        <v/>
      </c>
      <c r="BP56" s="36" t="str">
        <f t="shared" si="38"/>
        <v/>
      </c>
      <c r="BQ56" s="36" t="str">
        <f t="shared" si="47"/>
        <v/>
      </c>
      <c r="BR56" s="36" t="str">
        <f t="shared" si="15"/>
        <v/>
      </c>
      <c r="BS56" s="36" t="str">
        <f t="shared" si="16"/>
        <v/>
      </c>
      <c r="BT56" s="36" t="str">
        <f t="shared" si="35"/>
        <v>00000</v>
      </c>
      <c r="BU56" s="36" t="str">
        <f t="shared" si="17"/>
        <v>93BF</v>
      </c>
      <c r="BV56" s="36" t="str">
        <f t="shared" si="36"/>
        <v>0000000</v>
      </c>
      <c r="BW56" s="36" t="str">
        <f t="shared" si="18"/>
        <v/>
      </c>
      <c r="BX56" s="36" t="str">
        <f t="shared" si="19"/>
        <v/>
      </c>
      <c r="BY56" s="36" t="str">
        <f t="shared" si="32"/>
        <v/>
      </c>
      <c r="BZ56" s="43" t="str">
        <f t="shared" si="39"/>
        <v/>
      </c>
      <c r="CA56" s="36" t="str">
        <f t="shared" si="21"/>
        <v/>
      </c>
      <c r="CB56" s="43" t="str">
        <f t="shared" si="22"/>
        <v>00000000000000000000</v>
      </c>
      <c r="CC56" s="43" t="str">
        <f>IFERROR(VLOOKUP(BA56,[1]Opcodes!$A$1:$B$88,2, FALSE),"")</f>
        <v/>
      </c>
      <c r="CD56" s="36" t="str">
        <f>SUBSTITUTE(SUBSTITUTE(SUBSTITUTE(SUBSTITUTE(SUBSTITUTE(SUBSTITUTE(SUBSTITUTE(SUBSTITUTE(SUBSTITUTE(SUBSTITUTE(CC56,[1]Opcodes!$I$3,BN56),[1]Opcodes!$I$4,'Compile Sheet'!BO56),[1]Opcodes!$I$5,BP56),[1]Opcodes!$I$6,CA56),[1]Opcodes!$I$8,BW56),[1]Opcodes!$I$9,BX56),[1]Opcodes!$I$10,BY56),[1]Opcodes!$I$11,BZ56),[1]Opcodes!$I$15,"00000"),[1]Opcodes!$I$13,CB56)</f>
        <v/>
      </c>
      <c r="CE56" s="36" t="str">
        <f t="shared" si="23"/>
        <v/>
      </c>
      <c r="CF56" s="36" t="str">
        <f t="shared" si="24"/>
        <v/>
      </c>
      <c r="CG56" s="36" t="str">
        <f t="shared" si="41"/>
        <v xml:space="preserve"> </v>
      </c>
      <c r="CI56" t="s">
        <v>148</v>
      </c>
    </row>
    <row r="57" spans="2:87">
      <c r="B57" s="36">
        <f t="shared" si="44"/>
        <v>0</v>
      </c>
      <c r="C57" s="36" t="str">
        <f>IFERROR(IF(INDEX($R$1:$AD$24,F57,Code!$L$1),E57,""),"")</f>
        <v/>
      </c>
      <c r="D57" s="1" t="str">
        <f t="shared" si="4"/>
        <v/>
      </c>
      <c r="E57" t="str">
        <f t="shared" si="1"/>
        <v/>
      </c>
      <c r="F57" s="1">
        <f>IFERROR(VLOOKUP(INDEX(Code!$A:$A,'Compile Sheet'!AL57),'Compile Sheet'!$AF$1:$AG$24,2,FALSE),0)</f>
        <v>0</v>
      </c>
      <c r="AK57" s="1">
        <f t="shared" si="2"/>
        <v>0</v>
      </c>
      <c r="AL57" s="1" t="str">
        <f t="shared" si="46"/>
        <v/>
      </c>
      <c r="AM57" s="1" t="e">
        <f t="shared" si="26"/>
        <v>#VALUE!</v>
      </c>
      <c r="AN57" s="1" t="e">
        <f t="shared" si="45"/>
        <v>#VALUE!</v>
      </c>
      <c r="AP57" s="36">
        <f>IF(LEFT(AT57,4)=".org",MAX(AP$1:AP56)+1,0)</f>
        <v>0</v>
      </c>
      <c r="AQ57" s="1" t="str">
        <f>IF(AT56="","",MAX(AQ58:AQ$128)+1)</f>
        <v/>
      </c>
      <c r="AR57" s="1" t="str">
        <f t="shared" si="6"/>
        <v/>
      </c>
      <c r="AS57" s="1" t="str">
        <f t="shared" si="37"/>
        <v>0x8005B104</v>
      </c>
      <c r="AT57" s="41" t="str">
        <f>INDEX(Code!$1:$1048576,ROW(),$M$3)&amp;""</f>
        <v/>
      </c>
      <c r="AU57" s="36">
        <v>1</v>
      </c>
      <c r="AV57" s="36" t="str">
        <f t="shared" si="7"/>
        <v/>
      </c>
      <c r="AW57" s="36">
        <f t="shared" si="8"/>
        <v>1</v>
      </c>
      <c r="AX57" s="36">
        <f t="shared" si="9"/>
        <v>1</v>
      </c>
      <c r="AY57" s="36">
        <f t="shared" si="10"/>
        <v>1</v>
      </c>
      <c r="AZ57" s="36">
        <f t="shared" si="27"/>
        <v>0</v>
      </c>
      <c r="BA57" s="42" t="e">
        <f t="shared" si="33"/>
        <v>#VALUE!</v>
      </c>
      <c r="BB57" s="42" t="str">
        <f t="shared" si="11"/>
        <v/>
      </c>
      <c r="BC57" s="42" t="str">
        <f t="shared" si="11"/>
        <v/>
      </c>
      <c r="BD57" s="42" t="str">
        <f t="shared" si="11"/>
        <v/>
      </c>
      <c r="BE57" s="42" t="str">
        <f t="shared" si="11"/>
        <v/>
      </c>
      <c r="BF57" s="42">
        <f t="shared" si="12"/>
        <v>0</v>
      </c>
      <c r="BG57" s="42">
        <f t="shared" si="28"/>
        <v>0</v>
      </c>
      <c r="BH57" s="42">
        <f t="shared" si="13"/>
        <v>0</v>
      </c>
      <c r="BI57" s="42">
        <f t="shared" si="40"/>
        <v>0</v>
      </c>
      <c r="BJ57" s="42">
        <f t="shared" si="30"/>
        <v>0</v>
      </c>
      <c r="BK57" s="42"/>
      <c r="BN57" s="36" t="str">
        <f t="shared" si="38"/>
        <v/>
      </c>
      <c r="BO57" s="36" t="str">
        <f t="shared" si="38"/>
        <v/>
      </c>
      <c r="BP57" s="36" t="str">
        <f t="shared" si="38"/>
        <v/>
      </c>
      <c r="BQ57" s="36" t="str">
        <f t="shared" si="47"/>
        <v/>
      </c>
      <c r="BR57" s="36" t="str">
        <f t="shared" si="15"/>
        <v/>
      </c>
      <c r="BS57" s="36" t="str">
        <f t="shared" si="16"/>
        <v/>
      </c>
      <c r="BT57" s="36" t="str">
        <f t="shared" si="35"/>
        <v>00000</v>
      </c>
      <c r="BU57" s="36" t="str">
        <f t="shared" si="17"/>
        <v>93BE</v>
      </c>
      <c r="BV57" s="36" t="str">
        <f t="shared" si="36"/>
        <v>0000000</v>
      </c>
      <c r="BW57" s="36" t="str">
        <f t="shared" si="18"/>
        <v/>
      </c>
      <c r="BX57" s="36" t="str">
        <f t="shared" si="19"/>
        <v/>
      </c>
      <c r="BY57" s="36" t="str">
        <f t="shared" si="32"/>
        <v/>
      </c>
      <c r="BZ57" s="43" t="str">
        <f t="shared" si="39"/>
        <v/>
      </c>
      <c r="CA57" s="36" t="str">
        <f t="shared" si="21"/>
        <v/>
      </c>
      <c r="CB57" s="43" t="str">
        <f t="shared" si="22"/>
        <v>00000000000000000000</v>
      </c>
      <c r="CC57" s="43" t="str">
        <f>IFERROR(VLOOKUP(BA57,[1]Opcodes!$A$1:$B$88,2, FALSE),"")</f>
        <v/>
      </c>
      <c r="CD57" s="36" t="str">
        <f>SUBSTITUTE(SUBSTITUTE(SUBSTITUTE(SUBSTITUTE(SUBSTITUTE(SUBSTITUTE(SUBSTITUTE(SUBSTITUTE(SUBSTITUTE(SUBSTITUTE(CC57,[1]Opcodes!$I$3,BN57),[1]Opcodes!$I$4,'Compile Sheet'!BO57),[1]Opcodes!$I$5,BP57),[1]Opcodes!$I$6,CA57),[1]Opcodes!$I$8,BW57),[1]Opcodes!$I$9,BX57),[1]Opcodes!$I$10,BY57),[1]Opcodes!$I$11,BZ57),[1]Opcodes!$I$15,"00000"),[1]Opcodes!$I$13,CB57)</f>
        <v/>
      </c>
      <c r="CE57" s="36" t="str">
        <f t="shared" si="23"/>
        <v/>
      </c>
      <c r="CF57" s="36" t="str">
        <f t="shared" si="24"/>
        <v/>
      </c>
      <c r="CG57" s="36" t="str">
        <f t="shared" si="41"/>
        <v xml:space="preserve"> </v>
      </c>
      <c r="CI57" t="s">
        <v>148</v>
      </c>
    </row>
    <row r="58" spans="2:87">
      <c r="B58" s="36">
        <f t="shared" si="44"/>
        <v>0</v>
      </c>
      <c r="C58" s="36" t="str">
        <f>IFERROR(IF(INDEX($R$1:$AD$24,F58,Code!$L$1),E58,""),"")</f>
        <v/>
      </c>
      <c r="D58" s="1" t="str">
        <f t="shared" si="4"/>
        <v/>
      </c>
      <c r="E58" t="str">
        <f t="shared" si="1"/>
        <v/>
      </c>
      <c r="F58" s="1">
        <f>IFERROR(VLOOKUP(INDEX(Code!$A:$A,'Compile Sheet'!AL58),'Compile Sheet'!$AF$1:$AG$24,2,FALSE),0)</f>
        <v>0</v>
      </c>
      <c r="AK58" s="1">
        <f t="shared" si="2"/>
        <v>0</v>
      </c>
      <c r="AL58" s="1" t="str">
        <f t="shared" si="46"/>
        <v/>
      </c>
      <c r="AM58" s="1" t="e">
        <f t="shared" si="26"/>
        <v>#VALUE!</v>
      </c>
      <c r="AN58" s="1" t="e">
        <f t="shared" si="45"/>
        <v>#VALUE!</v>
      </c>
      <c r="AP58" s="36">
        <f>IF(LEFT(AT58,4)=".org",MAX(AP$1:AP57)+1,0)</f>
        <v>0</v>
      </c>
      <c r="AQ58" s="1" t="str">
        <f>IF(AT57="","",MAX(AQ59:AQ$128)+1)</f>
        <v/>
      </c>
      <c r="AR58" s="1" t="str">
        <f t="shared" si="6"/>
        <v/>
      </c>
      <c r="AS58" s="1" t="str">
        <f t="shared" si="37"/>
        <v>0x8005B108</v>
      </c>
      <c r="AT58" s="41" t="str">
        <f>INDEX(Code!$1:$1048576,ROW(),$M$3)&amp;""</f>
        <v/>
      </c>
      <c r="AU58" s="36">
        <v>1</v>
      </c>
      <c r="AV58" s="36" t="str">
        <f t="shared" si="7"/>
        <v/>
      </c>
      <c r="AW58" s="36">
        <f t="shared" si="8"/>
        <v>1</v>
      </c>
      <c r="AX58" s="36">
        <f t="shared" si="9"/>
        <v>1</v>
      </c>
      <c r="AY58" s="36">
        <f t="shared" si="10"/>
        <v>1</v>
      </c>
      <c r="AZ58" s="36">
        <f t="shared" si="27"/>
        <v>0</v>
      </c>
      <c r="BA58" s="42" t="e">
        <f t="shared" si="33"/>
        <v>#VALUE!</v>
      </c>
      <c r="BB58" s="42" t="str">
        <f t="shared" si="11"/>
        <v/>
      </c>
      <c r="BC58" s="42" t="str">
        <f t="shared" si="11"/>
        <v/>
      </c>
      <c r="BD58" s="42" t="str">
        <f t="shared" si="11"/>
        <v/>
      </c>
      <c r="BE58" s="42" t="str">
        <f t="shared" si="11"/>
        <v/>
      </c>
      <c r="BF58" s="42">
        <f t="shared" si="12"/>
        <v>0</v>
      </c>
      <c r="BG58" s="42">
        <f t="shared" si="28"/>
        <v>0</v>
      </c>
      <c r="BH58" s="42">
        <f t="shared" si="13"/>
        <v>0</v>
      </c>
      <c r="BI58" s="42">
        <f t="shared" si="40"/>
        <v>0</v>
      </c>
      <c r="BJ58" s="42">
        <f t="shared" si="30"/>
        <v>0</v>
      </c>
      <c r="BK58" s="42"/>
      <c r="BN58" s="36" t="str">
        <f t="shared" si="38"/>
        <v/>
      </c>
      <c r="BO58" s="36" t="str">
        <f t="shared" si="38"/>
        <v/>
      </c>
      <c r="BP58" s="36" t="str">
        <f t="shared" si="38"/>
        <v/>
      </c>
      <c r="BQ58" s="36" t="str">
        <f t="shared" si="47"/>
        <v/>
      </c>
      <c r="BR58" s="36" t="str">
        <f t="shared" si="15"/>
        <v/>
      </c>
      <c r="BS58" s="36" t="str">
        <f t="shared" si="16"/>
        <v/>
      </c>
      <c r="BT58" s="36" t="str">
        <f t="shared" si="35"/>
        <v>00000</v>
      </c>
      <c r="BU58" s="36" t="str">
        <f t="shared" si="17"/>
        <v>93BD</v>
      </c>
      <c r="BV58" s="36" t="str">
        <f t="shared" si="36"/>
        <v>0000000</v>
      </c>
      <c r="BW58" s="36" t="str">
        <f t="shared" si="18"/>
        <v/>
      </c>
      <c r="BX58" s="36" t="str">
        <f t="shared" si="19"/>
        <v/>
      </c>
      <c r="BY58" s="36" t="str">
        <f t="shared" si="32"/>
        <v/>
      </c>
      <c r="BZ58" s="43" t="str">
        <f t="shared" si="39"/>
        <v/>
      </c>
      <c r="CA58" s="36" t="str">
        <f t="shared" si="21"/>
        <v/>
      </c>
      <c r="CB58" s="43" t="str">
        <f t="shared" si="22"/>
        <v>00000000000000000000</v>
      </c>
      <c r="CC58" s="43" t="str">
        <f>IFERROR(VLOOKUP(BA58,[1]Opcodes!$A$1:$B$88,2, FALSE),"")</f>
        <v/>
      </c>
      <c r="CD58" s="36" t="str">
        <f>SUBSTITUTE(SUBSTITUTE(SUBSTITUTE(SUBSTITUTE(SUBSTITUTE(SUBSTITUTE(SUBSTITUTE(SUBSTITUTE(SUBSTITUTE(SUBSTITUTE(CC58,[1]Opcodes!$I$3,BN58),[1]Opcodes!$I$4,'Compile Sheet'!BO58),[1]Opcodes!$I$5,BP58),[1]Opcodes!$I$6,CA58),[1]Opcodes!$I$8,BW58),[1]Opcodes!$I$9,BX58),[1]Opcodes!$I$10,BY58),[1]Opcodes!$I$11,BZ58),[1]Opcodes!$I$15,"00000"),[1]Opcodes!$I$13,CB58)</f>
        <v/>
      </c>
      <c r="CE58" s="36" t="str">
        <f t="shared" si="23"/>
        <v/>
      </c>
      <c r="CF58" s="36" t="str">
        <f t="shared" si="24"/>
        <v/>
      </c>
      <c r="CG58" s="36" t="str">
        <f t="shared" si="41"/>
        <v xml:space="preserve"> </v>
      </c>
      <c r="CI58" t="s">
        <v>148</v>
      </c>
    </row>
    <row r="59" spans="2:87">
      <c r="B59" s="36">
        <f t="shared" si="44"/>
        <v>0</v>
      </c>
      <c r="C59" s="36" t="str">
        <f>IFERROR(IF(INDEX($R$1:$AD$24,F59,Code!$L$1),E59,""),"")</f>
        <v/>
      </c>
      <c r="D59" s="1" t="str">
        <f t="shared" si="4"/>
        <v/>
      </c>
      <c r="E59" t="str">
        <f t="shared" si="1"/>
        <v/>
      </c>
      <c r="F59" s="1">
        <f>IFERROR(VLOOKUP(INDEX(Code!$A:$A,'Compile Sheet'!AL59),'Compile Sheet'!$AF$1:$AG$24,2,FALSE),0)</f>
        <v>0</v>
      </c>
      <c r="AK59" s="1">
        <f t="shared" si="2"/>
        <v>0</v>
      </c>
      <c r="AL59" s="1" t="str">
        <f t="shared" si="46"/>
        <v/>
      </c>
      <c r="AM59" s="1" t="e">
        <f t="shared" si="26"/>
        <v>#VALUE!</v>
      </c>
      <c r="AN59" s="1" t="e">
        <f t="shared" si="45"/>
        <v>#VALUE!</v>
      </c>
      <c r="AP59" s="36">
        <f>IF(LEFT(AT59,4)=".org",MAX(AP$1:AP58)+1,0)</f>
        <v>0</v>
      </c>
      <c r="AQ59" s="1" t="str">
        <f>IF(AT58="","",MAX(AQ60:AQ$128)+1)</f>
        <v/>
      </c>
      <c r="AR59" s="1" t="str">
        <f t="shared" si="6"/>
        <v/>
      </c>
      <c r="AS59" s="1" t="str">
        <f t="shared" si="37"/>
        <v>0x8005B10C</v>
      </c>
      <c r="AT59" s="41" t="str">
        <f>INDEX(Code!$1:$1048576,ROW(),$M$3)&amp;""</f>
        <v/>
      </c>
      <c r="AU59" s="36">
        <v>1</v>
      </c>
      <c r="AV59" s="36" t="str">
        <f t="shared" si="7"/>
        <v/>
      </c>
      <c r="AW59" s="36">
        <f t="shared" si="8"/>
        <v>1</v>
      </c>
      <c r="AX59" s="36">
        <f t="shared" si="9"/>
        <v>1</v>
      </c>
      <c r="AY59" s="36">
        <f t="shared" si="10"/>
        <v>1</v>
      </c>
      <c r="AZ59" s="36">
        <f t="shared" si="27"/>
        <v>0</v>
      </c>
      <c r="BA59" s="42" t="e">
        <f t="shared" si="33"/>
        <v>#VALUE!</v>
      </c>
      <c r="BB59" s="42" t="str">
        <f t="shared" si="11"/>
        <v/>
      </c>
      <c r="BC59" s="42" t="str">
        <f t="shared" si="11"/>
        <v/>
      </c>
      <c r="BD59" s="42" t="str">
        <f t="shared" si="11"/>
        <v/>
      </c>
      <c r="BE59" s="42" t="str">
        <f t="shared" si="11"/>
        <v/>
      </c>
      <c r="BF59" s="42">
        <f t="shared" si="12"/>
        <v>0</v>
      </c>
      <c r="BG59" s="42">
        <f t="shared" si="28"/>
        <v>0</v>
      </c>
      <c r="BH59" s="42">
        <f t="shared" si="13"/>
        <v>0</v>
      </c>
      <c r="BI59" s="42">
        <f t="shared" si="40"/>
        <v>0</v>
      </c>
      <c r="BJ59" s="42">
        <f t="shared" si="30"/>
        <v>0</v>
      </c>
      <c r="BK59" s="42"/>
      <c r="BN59" s="36" t="str">
        <f t="shared" si="38"/>
        <v/>
      </c>
      <c r="BO59" s="36" t="str">
        <f t="shared" si="38"/>
        <v/>
      </c>
      <c r="BP59" s="36" t="str">
        <f t="shared" si="38"/>
        <v/>
      </c>
      <c r="BQ59" s="36" t="str">
        <f t="shared" si="47"/>
        <v/>
      </c>
      <c r="BR59" s="36" t="str">
        <f t="shared" si="15"/>
        <v/>
      </c>
      <c r="BS59" s="36" t="str">
        <f t="shared" si="16"/>
        <v/>
      </c>
      <c r="BT59" s="36" t="str">
        <f t="shared" si="35"/>
        <v>00000</v>
      </c>
      <c r="BU59" s="36" t="str">
        <f t="shared" si="17"/>
        <v>93BC</v>
      </c>
      <c r="BV59" s="36" t="str">
        <f t="shared" si="36"/>
        <v>0000000</v>
      </c>
      <c r="BW59" s="36" t="str">
        <f t="shared" si="18"/>
        <v/>
      </c>
      <c r="BX59" s="36" t="str">
        <f t="shared" si="19"/>
        <v/>
      </c>
      <c r="BY59" s="36" t="str">
        <f t="shared" si="32"/>
        <v/>
      </c>
      <c r="BZ59" s="43" t="str">
        <f t="shared" si="39"/>
        <v/>
      </c>
      <c r="CA59" s="36" t="str">
        <f t="shared" si="21"/>
        <v/>
      </c>
      <c r="CB59" s="43" t="str">
        <f t="shared" si="22"/>
        <v>00000000000000000000</v>
      </c>
      <c r="CC59" s="43" t="str">
        <f>IFERROR(VLOOKUP(BA59,[1]Opcodes!$A$1:$B$88,2, FALSE),"")</f>
        <v/>
      </c>
      <c r="CD59" s="36" t="str">
        <f>SUBSTITUTE(SUBSTITUTE(SUBSTITUTE(SUBSTITUTE(SUBSTITUTE(SUBSTITUTE(SUBSTITUTE(SUBSTITUTE(SUBSTITUTE(SUBSTITUTE(CC59,[1]Opcodes!$I$3,BN59),[1]Opcodes!$I$4,'Compile Sheet'!BO59),[1]Opcodes!$I$5,BP59),[1]Opcodes!$I$6,CA59),[1]Opcodes!$I$8,BW59),[1]Opcodes!$I$9,BX59),[1]Opcodes!$I$10,BY59),[1]Opcodes!$I$11,BZ59),[1]Opcodes!$I$15,"00000"),[1]Opcodes!$I$13,CB59)</f>
        <v/>
      </c>
      <c r="CE59" s="36" t="str">
        <f t="shared" si="23"/>
        <v/>
      </c>
      <c r="CF59" s="36" t="str">
        <f t="shared" si="24"/>
        <v/>
      </c>
      <c r="CG59" s="36" t="str">
        <f t="shared" si="41"/>
        <v xml:space="preserve"> </v>
      </c>
      <c r="CI59" t="s">
        <v>148</v>
      </c>
    </row>
    <row r="60" spans="2:87">
      <c r="B60" s="36">
        <f t="shared" si="44"/>
        <v>0</v>
      </c>
      <c r="C60" s="36" t="str">
        <f>IFERROR(IF(INDEX($R$1:$AD$24,F60,Code!$L$1),E60,""),"")</f>
        <v/>
      </c>
      <c r="D60" s="1" t="str">
        <f t="shared" si="4"/>
        <v/>
      </c>
      <c r="E60" t="str">
        <f t="shared" si="1"/>
        <v/>
      </c>
      <c r="F60" s="1">
        <f>IFERROR(VLOOKUP(INDEX(Code!$A:$A,'Compile Sheet'!AL60),'Compile Sheet'!$AF$1:$AG$24,2,FALSE),0)</f>
        <v>0</v>
      </c>
      <c r="AK60" s="1">
        <f t="shared" si="2"/>
        <v>0</v>
      </c>
      <c r="AL60" s="1" t="str">
        <f t="shared" si="46"/>
        <v/>
      </c>
      <c r="AM60" s="1" t="e">
        <f t="shared" si="26"/>
        <v>#VALUE!</v>
      </c>
      <c r="AN60" s="1" t="e">
        <f t="shared" si="45"/>
        <v>#VALUE!</v>
      </c>
      <c r="AP60" s="36">
        <f>IF(LEFT(AT60,4)=".org",MAX(AP$1:AP59)+1,0)</f>
        <v>0</v>
      </c>
      <c r="AQ60" s="1" t="str">
        <f>IF(AT59="","",MAX(AQ61:AQ$128)+1)</f>
        <v/>
      </c>
      <c r="AR60" s="1" t="str">
        <f t="shared" si="6"/>
        <v/>
      </c>
      <c r="AS60" s="1" t="str">
        <f t="shared" si="37"/>
        <v>0x8005B110</v>
      </c>
      <c r="AT60" s="41" t="str">
        <f>INDEX(Code!$1:$1048576,ROW(),$M$3)&amp;""</f>
        <v/>
      </c>
      <c r="AU60" s="36">
        <v>1</v>
      </c>
      <c r="AV60" s="36" t="str">
        <f t="shared" si="7"/>
        <v/>
      </c>
      <c r="AW60" s="36">
        <f t="shared" si="8"/>
        <v>1</v>
      </c>
      <c r="AX60" s="36">
        <f t="shared" si="9"/>
        <v>1</v>
      </c>
      <c r="AY60" s="36">
        <f t="shared" si="10"/>
        <v>1</v>
      </c>
      <c r="AZ60" s="36">
        <f t="shared" si="27"/>
        <v>0</v>
      </c>
      <c r="BA60" s="42" t="e">
        <f t="shared" si="33"/>
        <v>#VALUE!</v>
      </c>
      <c r="BB60" s="42" t="str">
        <f t="shared" si="11"/>
        <v/>
      </c>
      <c r="BC60" s="42" t="str">
        <f t="shared" si="11"/>
        <v/>
      </c>
      <c r="BD60" s="42" t="str">
        <f t="shared" si="11"/>
        <v/>
      </c>
      <c r="BE60" s="42" t="str">
        <f t="shared" si="11"/>
        <v/>
      </c>
      <c r="BF60" s="42">
        <f t="shared" si="12"/>
        <v>0</v>
      </c>
      <c r="BG60" s="42">
        <f t="shared" si="28"/>
        <v>0</v>
      </c>
      <c r="BH60" s="42">
        <f t="shared" si="13"/>
        <v>0</v>
      </c>
      <c r="BI60" s="42">
        <f t="shared" si="40"/>
        <v>0</v>
      </c>
      <c r="BJ60" s="42">
        <f t="shared" si="30"/>
        <v>0</v>
      </c>
      <c r="BK60" s="42"/>
      <c r="BN60" s="36" t="str">
        <f t="shared" si="38"/>
        <v/>
      </c>
      <c r="BO60" s="36" t="str">
        <f t="shared" si="38"/>
        <v/>
      </c>
      <c r="BP60" s="36" t="str">
        <f t="shared" si="38"/>
        <v/>
      </c>
      <c r="BQ60" s="36" t="str">
        <f t="shared" si="47"/>
        <v/>
      </c>
      <c r="BR60" s="36" t="str">
        <f t="shared" si="15"/>
        <v/>
      </c>
      <c r="BS60" s="36" t="str">
        <f t="shared" si="16"/>
        <v/>
      </c>
      <c r="BT60" s="36" t="str">
        <f t="shared" si="35"/>
        <v>00000</v>
      </c>
      <c r="BU60" s="36" t="str">
        <f t="shared" si="17"/>
        <v>93BB</v>
      </c>
      <c r="BV60" s="36" t="str">
        <f t="shared" si="36"/>
        <v>0000000</v>
      </c>
      <c r="BW60" s="36" t="str">
        <f t="shared" si="18"/>
        <v/>
      </c>
      <c r="BX60" s="36" t="str">
        <f t="shared" si="19"/>
        <v/>
      </c>
      <c r="BY60" s="36" t="str">
        <f t="shared" si="32"/>
        <v/>
      </c>
      <c r="BZ60" s="43" t="str">
        <f t="shared" si="39"/>
        <v/>
      </c>
      <c r="CA60" s="36" t="str">
        <f t="shared" si="21"/>
        <v/>
      </c>
      <c r="CB60" s="43" t="str">
        <f t="shared" si="22"/>
        <v>00000000000000000000</v>
      </c>
      <c r="CC60" s="43" t="str">
        <f>IFERROR(VLOOKUP(BA60,[1]Opcodes!$A$1:$B$88,2, FALSE),"")</f>
        <v/>
      </c>
      <c r="CD60" s="36" t="str">
        <f>SUBSTITUTE(SUBSTITUTE(SUBSTITUTE(SUBSTITUTE(SUBSTITUTE(SUBSTITUTE(SUBSTITUTE(SUBSTITUTE(SUBSTITUTE(SUBSTITUTE(CC60,[1]Opcodes!$I$3,BN60),[1]Opcodes!$I$4,'Compile Sheet'!BO60),[1]Opcodes!$I$5,BP60),[1]Opcodes!$I$6,CA60),[1]Opcodes!$I$8,BW60),[1]Opcodes!$I$9,BX60),[1]Opcodes!$I$10,BY60),[1]Opcodes!$I$11,BZ60),[1]Opcodes!$I$15,"00000"),[1]Opcodes!$I$13,CB60)</f>
        <v/>
      </c>
      <c r="CE60" s="36" t="str">
        <f t="shared" si="23"/>
        <v/>
      </c>
      <c r="CF60" s="36" t="str">
        <f t="shared" si="24"/>
        <v/>
      </c>
      <c r="CG60" s="36" t="str">
        <f t="shared" si="41"/>
        <v xml:space="preserve"> </v>
      </c>
      <c r="CI60" t="s">
        <v>148</v>
      </c>
    </row>
    <row r="61" spans="2:87">
      <c r="B61" s="36">
        <f t="shared" si="44"/>
        <v>0</v>
      </c>
      <c r="C61" s="36" t="str">
        <f>IFERROR(IF(INDEX($R$1:$AD$24,F61,Code!$L$1),E61,""),"")</f>
        <v/>
      </c>
      <c r="D61" s="1" t="str">
        <f t="shared" si="4"/>
        <v/>
      </c>
      <c r="E61" t="str">
        <f t="shared" si="1"/>
        <v/>
      </c>
      <c r="F61" s="1">
        <f>IFERROR(VLOOKUP(INDEX(Code!$A:$A,'Compile Sheet'!AL61),'Compile Sheet'!$AF$1:$AG$24,2,FALSE),0)</f>
        <v>0</v>
      </c>
      <c r="AK61" s="1">
        <f t="shared" si="2"/>
        <v>0</v>
      </c>
      <c r="AL61" s="1" t="str">
        <f t="shared" si="46"/>
        <v/>
      </c>
      <c r="AM61" s="1" t="e">
        <f t="shared" si="26"/>
        <v>#VALUE!</v>
      </c>
      <c r="AN61" s="1" t="e">
        <f t="shared" si="45"/>
        <v>#VALUE!</v>
      </c>
      <c r="AP61" s="36">
        <f>IF(LEFT(AT61,4)=".org",MAX(AP$1:AP60)+1,0)</f>
        <v>0</v>
      </c>
      <c r="AQ61" s="1" t="str">
        <f>IF(AT60="","",MAX(AQ62:AQ$128)+1)</f>
        <v/>
      </c>
      <c r="AR61" s="1" t="str">
        <f t="shared" si="6"/>
        <v/>
      </c>
      <c r="AS61" s="1" t="str">
        <f t="shared" si="37"/>
        <v>0x8005B114</v>
      </c>
      <c r="AT61" s="41" t="str">
        <f>INDEX(Code!$1:$1048576,ROW(),$M$3)&amp;""</f>
        <v/>
      </c>
      <c r="AU61" s="36">
        <v>1</v>
      </c>
      <c r="AV61" s="36" t="str">
        <f t="shared" si="7"/>
        <v/>
      </c>
      <c r="AW61" s="36">
        <f t="shared" si="8"/>
        <v>1</v>
      </c>
      <c r="AX61" s="36">
        <f t="shared" si="9"/>
        <v>1</v>
      </c>
      <c r="AY61" s="36">
        <f t="shared" si="10"/>
        <v>1</v>
      </c>
      <c r="AZ61" s="36">
        <f t="shared" si="27"/>
        <v>0</v>
      </c>
      <c r="BA61" s="42" t="e">
        <f t="shared" si="33"/>
        <v>#VALUE!</v>
      </c>
      <c r="BB61" s="42" t="str">
        <f t="shared" si="11"/>
        <v/>
      </c>
      <c r="BC61" s="42" t="str">
        <f t="shared" si="11"/>
        <v/>
      </c>
      <c r="BD61" s="42" t="str">
        <f t="shared" si="11"/>
        <v/>
      </c>
      <c r="BE61" s="42" t="str">
        <f t="shared" si="11"/>
        <v/>
      </c>
      <c r="BF61" s="42">
        <f t="shared" si="12"/>
        <v>0</v>
      </c>
      <c r="BG61" s="42">
        <f t="shared" si="28"/>
        <v>0</v>
      </c>
      <c r="BH61" s="42">
        <f t="shared" si="13"/>
        <v>0</v>
      </c>
      <c r="BI61" s="42">
        <f t="shared" si="40"/>
        <v>0</v>
      </c>
      <c r="BJ61" s="42">
        <f t="shared" si="30"/>
        <v>0</v>
      </c>
      <c r="BK61" s="42"/>
      <c r="BN61" s="36" t="str">
        <f t="shared" si="38"/>
        <v/>
      </c>
      <c r="BO61" s="36" t="str">
        <f t="shared" si="38"/>
        <v/>
      </c>
      <c r="BP61" s="36" t="str">
        <f t="shared" si="38"/>
        <v/>
      </c>
      <c r="BQ61" s="36" t="str">
        <f t="shared" si="47"/>
        <v/>
      </c>
      <c r="BR61" s="36" t="str">
        <f t="shared" si="15"/>
        <v/>
      </c>
      <c r="BS61" s="36" t="str">
        <f t="shared" si="16"/>
        <v/>
      </c>
      <c r="BT61" s="36" t="str">
        <f t="shared" si="35"/>
        <v>00000</v>
      </c>
      <c r="BU61" s="36" t="str">
        <f t="shared" si="17"/>
        <v>93BA</v>
      </c>
      <c r="BV61" s="36" t="str">
        <f t="shared" si="36"/>
        <v>0000000</v>
      </c>
      <c r="BW61" s="36" t="str">
        <f t="shared" si="18"/>
        <v/>
      </c>
      <c r="BX61" s="36" t="str">
        <f t="shared" si="19"/>
        <v/>
      </c>
      <c r="BY61" s="36" t="str">
        <f t="shared" si="32"/>
        <v/>
      </c>
      <c r="BZ61" s="43" t="str">
        <f t="shared" si="39"/>
        <v/>
      </c>
      <c r="CA61" s="36" t="str">
        <f t="shared" si="21"/>
        <v/>
      </c>
      <c r="CB61" s="43" t="str">
        <f t="shared" si="22"/>
        <v>00000000000000000000</v>
      </c>
      <c r="CC61" s="43" t="str">
        <f>IFERROR(VLOOKUP(BA61,[1]Opcodes!$A$1:$B$88,2, FALSE),"")</f>
        <v/>
      </c>
      <c r="CD61" s="36" t="str">
        <f>SUBSTITUTE(SUBSTITUTE(SUBSTITUTE(SUBSTITUTE(SUBSTITUTE(SUBSTITUTE(SUBSTITUTE(SUBSTITUTE(SUBSTITUTE(SUBSTITUTE(CC61,[1]Opcodes!$I$3,BN61),[1]Opcodes!$I$4,'Compile Sheet'!BO61),[1]Opcodes!$I$5,BP61),[1]Opcodes!$I$6,CA61),[1]Opcodes!$I$8,BW61),[1]Opcodes!$I$9,BX61),[1]Opcodes!$I$10,BY61),[1]Opcodes!$I$11,BZ61),[1]Opcodes!$I$15,"00000"),[1]Opcodes!$I$13,CB61)</f>
        <v/>
      </c>
      <c r="CE61" s="36" t="str">
        <f t="shared" si="23"/>
        <v/>
      </c>
      <c r="CF61" s="36" t="str">
        <f t="shared" si="24"/>
        <v/>
      </c>
      <c r="CG61" s="36" t="str">
        <f t="shared" si="41"/>
        <v xml:space="preserve"> </v>
      </c>
      <c r="CI61" t="s">
        <v>148</v>
      </c>
    </row>
    <row r="62" spans="2:87">
      <c r="B62" s="36">
        <f t="shared" si="44"/>
        <v>0</v>
      </c>
      <c r="C62" s="36" t="str">
        <f>IFERROR(IF(INDEX($R$1:$AD$24,F62,Code!$L$1),E62,""),"")</f>
        <v/>
      </c>
      <c r="D62" s="1" t="str">
        <f t="shared" si="4"/>
        <v/>
      </c>
      <c r="E62" t="str">
        <f t="shared" si="1"/>
        <v/>
      </c>
      <c r="F62" s="1">
        <f>IFERROR(VLOOKUP(INDEX(Code!$A:$A,'Compile Sheet'!AL62),'Compile Sheet'!$AF$1:$AG$24,2,FALSE),0)</f>
        <v>0</v>
      </c>
      <c r="AK62" s="1">
        <f t="shared" si="2"/>
        <v>0</v>
      </c>
      <c r="AL62" s="1" t="str">
        <f t="shared" si="46"/>
        <v/>
      </c>
      <c r="AM62" s="1" t="e">
        <f t="shared" si="26"/>
        <v>#VALUE!</v>
      </c>
      <c r="AN62" s="1" t="e">
        <f t="shared" si="45"/>
        <v>#VALUE!</v>
      </c>
      <c r="AP62" s="36">
        <f>IF(LEFT(AT62,4)=".org",MAX(AP$1:AP61)+1,0)</f>
        <v>0</v>
      </c>
      <c r="AQ62" s="1" t="str">
        <f>IF(AT61="","",MAX(AQ63:AQ$128)+1)</f>
        <v/>
      </c>
      <c r="AR62" s="1" t="str">
        <f t="shared" si="6"/>
        <v/>
      </c>
      <c r="AS62" s="1" t="str">
        <f t="shared" si="37"/>
        <v>0x8005B118</v>
      </c>
      <c r="AT62" s="41" t="str">
        <f>INDEX(Code!$1:$1048576,ROW(),$M$3)&amp;""</f>
        <v/>
      </c>
      <c r="AU62" s="36">
        <v>1</v>
      </c>
      <c r="AV62" s="36" t="str">
        <f t="shared" si="7"/>
        <v/>
      </c>
      <c r="AW62" s="36">
        <f t="shared" si="8"/>
        <v>1</v>
      </c>
      <c r="AX62" s="36">
        <f t="shared" si="9"/>
        <v>1</v>
      </c>
      <c r="AY62" s="36">
        <f t="shared" si="10"/>
        <v>1</v>
      </c>
      <c r="AZ62" s="36">
        <f t="shared" si="27"/>
        <v>0</v>
      </c>
      <c r="BA62" s="42" t="e">
        <f t="shared" si="33"/>
        <v>#VALUE!</v>
      </c>
      <c r="BB62" s="42" t="str">
        <f t="shared" si="11"/>
        <v/>
      </c>
      <c r="BC62" s="42" t="str">
        <f t="shared" si="11"/>
        <v/>
      </c>
      <c r="BD62" s="42" t="str">
        <f t="shared" si="11"/>
        <v/>
      </c>
      <c r="BE62" s="42" t="str">
        <f t="shared" si="11"/>
        <v/>
      </c>
      <c r="BF62" s="42">
        <f t="shared" si="12"/>
        <v>0</v>
      </c>
      <c r="BG62" s="42">
        <f t="shared" si="28"/>
        <v>0</v>
      </c>
      <c r="BH62" s="42">
        <f t="shared" si="13"/>
        <v>0</v>
      </c>
      <c r="BI62" s="42">
        <f t="shared" si="40"/>
        <v>0</v>
      </c>
      <c r="BJ62" s="42">
        <f t="shared" si="30"/>
        <v>0</v>
      </c>
      <c r="BK62" s="42"/>
      <c r="BN62" s="36" t="str">
        <f t="shared" si="38"/>
        <v/>
      </c>
      <c r="BO62" s="36" t="str">
        <f t="shared" si="38"/>
        <v/>
      </c>
      <c r="BP62" s="36" t="str">
        <f t="shared" si="38"/>
        <v/>
      </c>
      <c r="BQ62" s="36" t="str">
        <f t="shared" si="47"/>
        <v/>
      </c>
      <c r="BR62" s="36" t="str">
        <f t="shared" si="15"/>
        <v/>
      </c>
      <c r="BS62" s="36" t="str">
        <f t="shared" si="16"/>
        <v/>
      </c>
      <c r="BT62" s="36" t="str">
        <f t="shared" si="35"/>
        <v>00000</v>
      </c>
      <c r="BU62" s="36" t="str">
        <f t="shared" si="17"/>
        <v>93B9</v>
      </c>
      <c r="BV62" s="36" t="str">
        <f t="shared" si="36"/>
        <v>0000000</v>
      </c>
      <c r="BW62" s="36" t="str">
        <f t="shared" si="18"/>
        <v/>
      </c>
      <c r="BX62" s="36" t="str">
        <f t="shared" si="19"/>
        <v/>
      </c>
      <c r="BY62" s="36" t="str">
        <f t="shared" si="32"/>
        <v/>
      </c>
      <c r="BZ62" s="43" t="str">
        <f t="shared" si="39"/>
        <v/>
      </c>
      <c r="CA62" s="36" t="str">
        <f t="shared" si="21"/>
        <v/>
      </c>
      <c r="CB62" s="43" t="str">
        <f t="shared" si="22"/>
        <v>00000000000000000000</v>
      </c>
      <c r="CC62" s="43" t="str">
        <f>IFERROR(VLOOKUP(BA62,[1]Opcodes!$A$1:$B$88,2, FALSE),"")</f>
        <v/>
      </c>
      <c r="CD62" s="36" t="str">
        <f>SUBSTITUTE(SUBSTITUTE(SUBSTITUTE(SUBSTITUTE(SUBSTITUTE(SUBSTITUTE(SUBSTITUTE(SUBSTITUTE(SUBSTITUTE(SUBSTITUTE(CC62,[1]Opcodes!$I$3,BN62),[1]Opcodes!$I$4,'Compile Sheet'!BO62),[1]Opcodes!$I$5,BP62),[1]Opcodes!$I$6,CA62),[1]Opcodes!$I$8,BW62),[1]Opcodes!$I$9,BX62),[1]Opcodes!$I$10,BY62),[1]Opcodes!$I$11,BZ62),[1]Opcodes!$I$15,"00000"),[1]Opcodes!$I$13,CB62)</f>
        <v/>
      </c>
      <c r="CE62" s="36" t="str">
        <f t="shared" si="23"/>
        <v/>
      </c>
      <c r="CF62" s="36" t="str">
        <f t="shared" si="24"/>
        <v/>
      </c>
      <c r="CG62" s="36" t="str">
        <f t="shared" si="41"/>
        <v xml:space="preserve"> </v>
      </c>
      <c r="CI62" t="s">
        <v>148</v>
      </c>
    </row>
    <row r="63" spans="2:87">
      <c r="B63" s="36">
        <f t="shared" si="44"/>
        <v>0</v>
      </c>
      <c r="C63" s="36" t="str">
        <f>IFERROR(IF(INDEX($R$1:$AD$24,F63,Code!$L$1),E63,""),"")</f>
        <v/>
      </c>
      <c r="D63" s="1" t="str">
        <f t="shared" si="4"/>
        <v/>
      </c>
      <c r="E63" t="str">
        <f t="shared" si="1"/>
        <v/>
      </c>
      <c r="F63" s="1">
        <f>IFERROR(VLOOKUP(INDEX(Code!$A:$A,'Compile Sheet'!AL63),'Compile Sheet'!$AF$1:$AG$24,2,FALSE),0)</f>
        <v>0</v>
      </c>
      <c r="AK63" s="1">
        <f t="shared" si="2"/>
        <v>0</v>
      </c>
      <c r="AL63" s="1" t="str">
        <f t="shared" si="46"/>
        <v/>
      </c>
      <c r="AM63" s="1" t="e">
        <f t="shared" si="26"/>
        <v>#VALUE!</v>
      </c>
      <c r="AN63" s="1" t="e">
        <f t="shared" si="45"/>
        <v>#VALUE!</v>
      </c>
      <c r="AP63" s="36">
        <f>IF(LEFT(AT63,4)=".org",MAX(AP$1:AP62)+1,0)</f>
        <v>0</v>
      </c>
      <c r="AQ63" s="1" t="str">
        <f>IF(AT62="","",MAX(AQ64:AQ$128)+1)</f>
        <v/>
      </c>
      <c r="AR63" s="1" t="str">
        <f t="shared" si="6"/>
        <v/>
      </c>
      <c r="AS63" s="1" t="str">
        <f t="shared" si="37"/>
        <v>0x8005B11C</v>
      </c>
      <c r="AT63" s="41" t="str">
        <f>INDEX(Code!$1:$1048576,ROW(),$M$3)&amp;""</f>
        <v/>
      </c>
      <c r="AU63" s="36">
        <v>1</v>
      </c>
      <c r="AV63" s="36" t="str">
        <f t="shared" si="7"/>
        <v/>
      </c>
      <c r="AW63" s="36">
        <f t="shared" si="8"/>
        <v>1</v>
      </c>
      <c r="AX63" s="36">
        <f t="shared" si="9"/>
        <v>1</v>
      </c>
      <c r="AY63" s="36">
        <f t="shared" si="10"/>
        <v>1</v>
      </c>
      <c r="AZ63" s="36">
        <f t="shared" si="27"/>
        <v>0</v>
      </c>
      <c r="BA63" s="42" t="e">
        <f t="shared" si="33"/>
        <v>#VALUE!</v>
      </c>
      <c r="BB63" s="42" t="str">
        <f t="shared" si="11"/>
        <v/>
      </c>
      <c r="BC63" s="42" t="str">
        <f t="shared" si="11"/>
        <v/>
      </c>
      <c r="BD63" s="42" t="str">
        <f t="shared" si="11"/>
        <v/>
      </c>
      <c r="BE63" s="42" t="str">
        <f t="shared" si="11"/>
        <v/>
      </c>
      <c r="BF63" s="42">
        <f t="shared" si="12"/>
        <v>0</v>
      </c>
      <c r="BG63" s="42">
        <f t="shared" si="28"/>
        <v>0</v>
      </c>
      <c r="BH63" s="42">
        <f t="shared" si="13"/>
        <v>0</v>
      </c>
      <c r="BI63" s="42">
        <f t="shared" si="40"/>
        <v>0</v>
      </c>
      <c r="BJ63" s="42">
        <f t="shared" si="30"/>
        <v>0</v>
      </c>
      <c r="BK63" s="42"/>
      <c r="BN63" s="36" t="str">
        <f t="shared" si="38"/>
        <v/>
      </c>
      <c r="BO63" s="36" t="str">
        <f t="shared" si="38"/>
        <v/>
      </c>
      <c r="BP63" s="36" t="str">
        <f t="shared" si="38"/>
        <v/>
      </c>
      <c r="BQ63" s="36" t="str">
        <f t="shared" si="47"/>
        <v/>
      </c>
      <c r="BR63" s="36" t="str">
        <f t="shared" si="15"/>
        <v/>
      </c>
      <c r="BS63" s="36" t="str">
        <f t="shared" si="16"/>
        <v/>
      </c>
      <c r="BT63" s="36" t="str">
        <f t="shared" si="35"/>
        <v>00000</v>
      </c>
      <c r="BU63" s="36" t="str">
        <f t="shared" si="17"/>
        <v>93B8</v>
      </c>
      <c r="BV63" s="36" t="str">
        <f t="shared" si="36"/>
        <v>0000000</v>
      </c>
      <c r="BW63" s="36" t="str">
        <f t="shared" si="18"/>
        <v/>
      </c>
      <c r="BX63" s="36" t="str">
        <f t="shared" si="19"/>
        <v/>
      </c>
      <c r="BY63" s="36" t="str">
        <f t="shared" si="32"/>
        <v/>
      </c>
      <c r="BZ63" s="43" t="str">
        <f t="shared" si="39"/>
        <v/>
      </c>
      <c r="CA63" s="36" t="str">
        <f t="shared" si="21"/>
        <v/>
      </c>
      <c r="CB63" s="43" t="str">
        <f t="shared" si="22"/>
        <v>00000000000000000000</v>
      </c>
      <c r="CC63" s="43" t="str">
        <f>IFERROR(VLOOKUP(BA63,[1]Opcodes!$A$1:$B$88,2, FALSE),"")</f>
        <v/>
      </c>
      <c r="CD63" s="36" t="str">
        <f>SUBSTITUTE(SUBSTITUTE(SUBSTITUTE(SUBSTITUTE(SUBSTITUTE(SUBSTITUTE(SUBSTITUTE(SUBSTITUTE(SUBSTITUTE(SUBSTITUTE(CC63,[1]Opcodes!$I$3,BN63),[1]Opcodes!$I$4,'Compile Sheet'!BO63),[1]Opcodes!$I$5,BP63),[1]Opcodes!$I$6,CA63),[1]Opcodes!$I$8,BW63),[1]Opcodes!$I$9,BX63),[1]Opcodes!$I$10,BY63),[1]Opcodes!$I$11,BZ63),[1]Opcodes!$I$15,"00000"),[1]Opcodes!$I$13,CB63)</f>
        <v/>
      </c>
      <c r="CE63" s="36" t="str">
        <f t="shared" si="23"/>
        <v/>
      </c>
      <c r="CF63" s="36" t="str">
        <f t="shared" si="24"/>
        <v/>
      </c>
      <c r="CG63" s="36" t="str">
        <f t="shared" si="41"/>
        <v xml:space="preserve"> </v>
      </c>
      <c r="CI63" t="s">
        <v>148</v>
      </c>
    </row>
    <row r="64" spans="2:87">
      <c r="B64" s="36">
        <f t="shared" si="44"/>
        <v>0</v>
      </c>
      <c r="C64" s="36" t="str">
        <f>IFERROR(IF(INDEX($R$1:$AD$24,F64,Code!$L$1),E64,""),"")</f>
        <v/>
      </c>
      <c r="D64" s="1" t="str">
        <f t="shared" si="4"/>
        <v/>
      </c>
      <c r="E64" t="str">
        <f t="shared" si="1"/>
        <v/>
      </c>
      <c r="F64" s="1">
        <f>IFERROR(VLOOKUP(INDEX(Code!$A:$A,'Compile Sheet'!AL64),'Compile Sheet'!$AF$1:$AG$24,2,FALSE),0)</f>
        <v>0</v>
      </c>
      <c r="AK64" s="1">
        <f t="shared" si="2"/>
        <v>0</v>
      </c>
      <c r="AL64" s="1" t="str">
        <f t="shared" si="46"/>
        <v/>
      </c>
      <c r="AM64" s="1" t="e">
        <f t="shared" si="26"/>
        <v>#VALUE!</v>
      </c>
      <c r="AN64" s="1" t="e">
        <f t="shared" si="45"/>
        <v>#VALUE!</v>
      </c>
      <c r="AP64" s="36">
        <f>IF(LEFT(AT64,4)=".org",MAX(AP$1:AP63)+1,0)</f>
        <v>0</v>
      </c>
      <c r="AQ64" s="1" t="str">
        <f>IF(AT63="","",MAX(AQ65:AQ$128)+1)</f>
        <v/>
      </c>
      <c r="AR64" s="1" t="str">
        <f t="shared" si="6"/>
        <v/>
      </c>
      <c r="AS64" s="1" t="str">
        <f t="shared" si="37"/>
        <v>0x8005B120</v>
      </c>
      <c r="AT64" s="41" t="str">
        <f>INDEX(Code!$1:$1048576,ROW(),$M$3)&amp;""</f>
        <v/>
      </c>
      <c r="AU64" s="36">
        <v>1</v>
      </c>
      <c r="AV64" s="36" t="str">
        <f t="shared" si="7"/>
        <v/>
      </c>
      <c r="AW64" s="36">
        <f t="shared" si="8"/>
        <v>1</v>
      </c>
      <c r="AX64" s="36">
        <f t="shared" si="9"/>
        <v>1</v>
      </c>
      <c r="AY64" s="36">
        <f t="shared" si="10"/>
        <v>1</v>
      </c>
      <c r="AZ64" s="36">
        <f t="shared" si="27"/>
        <v>0</v>
      </c>
      <c r="BA64" s="42" t="e">
        <f t="shared" si="33"/>
        <v>#VALUE!</v>
      </c>
      <c r="BB64" s="42" t="str">
        <f t="shared" si="11"/>
        <v/>
      </c>
      <c r="BC64" s="42" t="str">
        <f t="shared" si="11"/>
        <v/>
      </c>
      <c r="BD64" s="42" t="str">
        <f t="shared" si="11"/>
        <v/>
      </c>
      <c r="BE64" s="42" t="str">
        <f t="shared" si="11"/>
        <v/>
      </c>
      <c r="BF64" s="42">
        <f t="shared" si="12"/>
        <v>0</v>
      </c>
      <c r="BG64" s="42">
        <f t="shared" si="28"/>
        <v>0</v>
      </c>
      <c r="BH64" s="42">
        <f t="shared" si="13"/>
        <v>0</v>
      </c>
      <c r="BI64" s="42">
        <f t="shared" si="40"/>
        <v>0</v>
      </c>
      <c r="BJ64" s="42">
        <f t="shared" si="30"/>
        <v>0</v>
      </c>
      <c r="BK64" s="42"/>
      <c r="BN64" s="36" t="str">
        <f t="shared" si="38"/>
        <v/>
      </c>
      <c r="BO64" s="36" t="str">
        <f t="shared" si="38"/>
        <v/>
      </c>
      <c r="BP64" s="36" t="str">
        <f t="shared" si="38"/>
        <v/>
      </c>
      <c r="BQ64" s="36" t="str">
        <f t="shared" si="47"/>
        <v/>
      </c>
      <c r="BR64" s="36" t="str">
        <f t="shared" si="15"/>
        <v/>
      </c>
      <c r="BS64" s="36" t="str">
        <f t="shared" si="16"/>
        <v/>
      </c>
      <c r="BT64" s="36" t="str">
        <f t="shared" si="35"/>
        <v>00000</v>
      </c>
      <c r="BU64" s="36" t="str">
        <f t="shared" si="17"/>
        <v>93B7</v>
      </c>
      <c r="BV64" s="36" t="str">
        <f t="shared" si="36"/>
        <v>0000000</v>
      </c>
      <c r="BW64" s="36" t="str">
        <f t="shared" si="18"/>
        <v/>
      </c>
      <c r="BX64" s="36" t="str">
        <f t="shared" si="19"/>
        <v/>
      </c>
      <c r="BY64" s="36" t="str">
        <f t="shared" si="32"/>
        <v/>
      </c>
      <c r="BZ64" s="43" t="str">
        <f t="shared" si="39"/>
        <v/>
      </c>
      <c r="CA64" s="36" t="str">
        <f t="shared" si="21"/>
        <v/>
      </c>
      <c r="CB64" s="43" t="str">
        <f t="shared" si="22"/>
        <v>00000000000000000000</v>
      </c>
      <c r="CC64" s="43" t="str">
        <f>IFERROR(VLOOKUP(BA64,[1]Opcodes!$A$1:$B$88,2, FALSE),"")</f>
        <v/>
      </c>
      <c r="CD64" s="36" t="str">
        <f>SUBSTITUTE(SUBSTITUTE(SUBSTITUTE(SUBSTITUTE(SUBSTITUTE(SUBSTITUTE(SUBSTITUTE(SUBSTITUTE(SUBSTITUTE(SUBSTITUTE(CC64,[1]Opcodes!$I$3,BN64),[1]Opcodes!$I$4,'Compile Sheet'!BO64),[1]Opcodes!$I$5,BP64),[1]Opcodes!$I$6,CA64),[1]Opcodes!$I$8,BW64),[1]Opcodes!$I$9,BX64),[1]Opcodes!$I$10,BY64),[1]Opcodes!$I$11,BZ64),[1]Opcodes!$I$15,"00000"),[1]Opcodes!$I$13,CB64)</f>
        <v/>
      </c>
      <c r="CE64" s="36" t="str">
        <f t="shared" si="23"/>
        <v/>
      </c>
      <c r="CF64" s="36" t="str">
        <f t="shared" si="24"/>
        <v/>
      </c>
      <c r="CG64" s="36" t="str">
        <f t="shared" si="41"/>
        <v xml:space="preserve"> </v>
      </c>
      <c r="CI64" t="s">
        <v>148</v>
      </c>
    </row>
    <row r="65" spans="2:87">
      <c r="B65" s="36">
        <f t="shared" ref="B65:B96" si="48">IF(LEN(C65),IF(AK65,AN65+HEX2DEC(RIGHT(INDEX($AT:$AT,AL65),6)),0),0)</f>
        <v>0</v>
      </c>
      <c r="C65" s="36" t="str">
        <f>IFERROR(IF(INDEX($R$1:$AD$24,F65,Code!$L$1),E65,""),"")</f>
        <v/>
      </c>
      <c r="D65" s="1" t="str">
        <f t="shared" si="4"/>
        <v/>
      </c>
      <c r="E65" t="str">
        <f t="shared" ref="E65:E127" si="49">IF(AK65,ADDRESS(AL65,4)&amp;":"&amp;ADDRESS(AL66-1,4),"")</f>
        <v/>
      </c>
      <c r="F65" s="1">
        <f>IFERROR(VLOOKUP(INDEX(Code!$A:$A,'Compile Sheet'!AL65),'Compile Sheet'!$AF$1:$AG$24,2,FALSE),0)</f>
        <v>0</v>
      </c>
      <c r="AK65" s="1">
        <f t="shared" ref="AK65:AK128" si="50">IF(ROW()&lt;=$M$5,ROW(),0)</f>
        <v>0</v>
      </c>
      <c r="AL65" s="1" t="str">
        <f t="shared" si="46"/>
        <v/>
      </c>
      <c r="AM65" s="1" t="e">
        <f t="shared" si="26"/>
        <v>#VALUE!</v>
      </c>
      <c r="AN65" s="1" t="e">
        <f t="shared" ref="AN65:AN96" si="51">IF(HEX2DEC(RIGHT(INDEX($AT:$AT,AL65),6))&lt;HEX2DEC("30000"),HEX2DEC("300"),HEX2DEC("2B0"))</f>
        <v>#VALUE!</v>
      </c>
      <c r="AP65" s="36">
        <f>IF(LEFT(AT65,4)=".org",MAX(AP$1:AP64)+1,0)</f>
        <v>0</v>
      </c>
      <c r="AQ65" s="1" t="str">
        <f>IF(AT64="","",MAX(AQ66:AQ$128)+1)</f>
        <v/>
      </c>
      <c r="AR65" s="1" t="str">
        <f t="shared" si="6"/>
        <v/>
      </c>
      <c r="AS65" s="1" t="str">
        <f t="shared" si="37"/>
        <v>0x8005B124</v>
      </c>
      <c r="AT65" s="41" t="str">
        <f>INDEX(Code!$1:$1048576,ROW(),$M$3)&amp;""</f>
        <v/>
      </c>
      <c r="AU65" s="36">
        <v>1</v>
      </c>
      <c r="AV65" s="36" t="str">
        <f t="shared" si="7"/>
        <v/>
      </c>
      <c r="AW65" s="36">
        <f t="shared" si="8"/>
        <v>1</v>
      </c>
      <c r="AX65" s="36">
        <f t="shared" si="9"/>
        <v>1</v>
      </c>
      <c r="AY65" s="36">
        <f t="shared" si="10"/>
        <v>1</v>
      </c>
      <c r="AZ65" s="36">
        <f t="shared" si="27"/>
        <v>0</v>
      </c>
      <c r="BA65" s="42" t="e">
        <f t="shared" si="33"/>
        <v>#VALUE!</v>
      </c>
      <c r="BB65" s="42" t="str">
        <f t="shared" si="33"/>
        <v/>
      </c>
      <c r="BC65" s="42" t="str">
        <f t="shared" si="33"/>
        <v/>
      </c>
      <c r="BD65" s="42" t="str">
        <f t="shared" si="33"/>
        <v/>
      </c>
      <c r="BE65" s="42" t="str">
        <f t="shared" si="33"/>
        <v/>
      </c>
      <c r="BF65" s="42">
        <f t="shared" si="12"/>
        <v>0</v>
      </c>
      <c r="BG65" s="42">
        <f t="shared" si="28"/>
        <v>0</v>
      </c>
      <c r="BH65" s="42">
        <f t="shared" si="13"/>
        <v>0</v>
      </c>
      <c r="BI65" s="42">
        <f t="shared" si="40"/>
        <v>0</v>
      </c>
      <c r="BJ65" s="42">
        <f t="shared" si="30"/>
        <v>0</v>
      </c>
      <c r="BK65" s="42"/>
      <c r="BN65" s="36" t="str">
        <f t="shared" si="38"/>
        <v/>
      </c>
      <c r="BO65" s="36" t="str">
        <f t="shared" si="38"/>
        <v/>
      </c>
      <c r="BP65" s="36" t="str">
        <f t="shared" si="38"/>
        <v/>
      </c>
      <c r="BQ65" s="36" t="str">
        <f t="shared" si="47"/>
        <v/>
      </c>
      <c r="BR65" s="36" t="str">
        <f t="shared" si="15"/>
        <v/>
      </c>
      <c r="BS65" s="36" t="str">
        <f t="shared" si="16"/>
        <v/>
      </c>
      <c r="BT65" s="36" t="str">
        <f t="shared" si="35"/>
        <v>00000</v>
      </c>
      <c r="BU65" s="36" t="str">
        <f t="shared" si="17"/>
        <v>93B6</v>
      </c>
      <c r="BV65" s="36" t="str">
        <f t="shared" si="36"/>
        <v>0000000</v>
      </c>
      <c r="BW65" s="36" t="str">
        <f t="shared" si="18"/>
        <v/>
      </c>
      <c r="BX65" s="36" t="str">
        <f t="shared" si="19"/>
        <v/>
      </c>
      <c r="BY65" s="36" t="str">
        <f t="shared" si="32"/>
        <v/>
      </c>
      <c r="BZ65" s="43" t="str">
        <f t="shared" si="39"/>
        <v/>
      </c>
      <c r="CA65" s="36" t="str">
        <f t="shared" si="21"/>
        <v/>
      </c>
      <c r="CB65" s="43" t="str">
        <f t="shared" si="22"/>
        <v>00000000000000000000</v>
      </c>
      <c r="CC65" s="43" t="str">
        <f>IFERROR(VLOOKUP(BA65,[1]Opcodes!$A$1:$B$88,2, FALSE),"")</f>
        <v/>
      </c>
      <c r="CD65" s="36" t="str">
        <f>SUBSTITUTE(SUBSTITUTE(SUBSTITUTE(SUBSTITUTE(SUBSTITUTE(SUBSTITUTE(SUBSTITUTE(SUBSTITUTE(SUBSTITUTE(SUBSTITUTE(CC65,[1]Opcodes!$I$3,BN65),[1]Opcodes!$I$4,'Compile Sheet'!BO65),[1]Opcodes!$I$5,BP65),[1]Opcodes!$I$6,CA65),[1]Opcodes!$I$8,BW65),[1]Opcodes!$I$9,BX65),[1]Opcodes!$I$10,BY65),[1]Opcodes!$I$11,BZ65),[1]Opcodes!$I$15,"00000"),[1]Opcodes!$I$13,CB65)</f>
        <v/>
      </c>
      <c r="CE65" s="36" t="str">
        <f t="shared" si="23"/>
        <v/>
      </c>
      <c r="CF65" s="36" t="str">
        <f t="shared" si="24"/>
        <v/>
      </c>
      <c r="CG65" s="36" t="str">
        <f t="shared" si="41"/>
        <v xml:space="preserve"> </v>
      </c>
      <c r="CI65" t="s">
        <v>148</v>
      </c>
    </row>
    <row r="66" spans="2:87">
      <c r="B66" s="36">
        <f t="shared" si="48"/>
        <v>0</v>
      </c>
      <c r="C66" s="36" t="str">
        <f>IFERROR(IF(INDEX($R$1:$AD$24,F66,Code!$L$1),E66,""),"")</f>
        <v/>
      </c>
      <c r="D66" s="1" t="str">
        <f t="shared" ref="D66:D128" si="52">CF66</f>
        <v/>
      </c>
      <c r="E66" t="str">
        <f t="shared" si="49"/>
        <v/>
      </c>
      <c r="F66" s="1">
        <f>IFERROR(VLOOKUP(INDEX(Code!$A:$A,'Compile Sheet'!AL66),'Compile Sheet'!$AF$1:$AG$24,2,FALSE),0)</f>
        <v>0</v>
      </c>
      <c r="AK66" s="1">
        <f t="shared" si="50"/>
        <v>0</v>
      </c>
      <c r="AL66" s="1" t="str">
        <f t="shared" ref="AL66:AL97" si="53">IF(AK66,VLOOKUP(AK66,$AP$1:$AT$128,3,FALSE),IF(AK65=$M$5,VLOOKUP(1,$AQ$1:$AT$128,2,FALSE),""))</f>
        <v/>
      </c>
      <c r="AM66" s="1" t="e">
        <f t="shared" si="26"/>
        <v>#VALUE!</v>
      </c>
      <c r="AN66" s="1" t="e">
        <f t="shared" si="51"/>
        <v>#VALUE!</v>
      </c>
      <c r="AP66" s="36">
        <f>IF(LEFT(AT66,4)=".org",MAX(AP$1:AP65)+1,0)</f>
        <v>0</v>
      </c>
      <c r="AQ66" s="1" t="str">
        <f>IF(AT65="","",MAX(AQ67:AQ$128)+1)</f>
        <v/>
      </c>
      <c r="AR66" s="1" t="str">
        <f t="shared" ref="AR66:AR128" si="54">IF(OR(AP66,AQ66=1),ROW(),"")</f>
        <v/>
      </c>
      <c r="AS66" s="1" t="str">
        <f t="shared" si="37"/>
        <v>0x8005B128</v>
      </c>
      <c r="AT66" s="41" t="str">
        <f>INDEX(Code!$1:$1048576,ROW(),$M$3)&amp;""</f>
        <v/>
      </c>
      <c r="AU66" s="36">
        <v>1</v>
      </c>
      <c r="AV66" s="36" t="str">
        <f t="shared" ref="AV66:AV128" si="55">IFERROR(IF(AND(NOT($AP66),AZ66),SEARCH(" ",$AT66),""),$AZ66+1)</f>
        <v/>
      </c>
      <c r="AW66" s="36">
        <f t="shared" ref="AW66:AW128" si="56">IFERROR(IF(AV66,SEARCH(",",$AT66,AV66+1),$AZ66+1),$AZ66+1)</f>
        <v>1</v>
      </c>
      <c r="AX66" s="36">
        <f t="shared" ref="AX66:AX123" si="57">IFERROR(IF(AW66,SEARCH(",",$AT66,AW66+1),MIN(AY66:AZ66)+1),MIN(AY66:AZ66)+1)</f>
        <v>1</v>
      </c>
      <c r="AY66" s="36">
        <f t="shared" ref="AY66:AY128" si="58">IFERROR(SEARCH("(",$AT66),$AZ66+1)</f>
        <v>1</v>
      </c>
      <c r="AZ66" s="36">
        <f t="shared" si="27"/>
        <v>0</v>
      </c>
      <c r="BA66" s="42" t="e">
        <f t="shared" si="33"/>
        <v>#VALUE!</v>
      </c>
      <c r="BB66" s="42" t="str">
        <f t="shared" si="33"/>
        <v/>
      </c>
      <c r="BC66" s="42" t="str">
        <f t="shared" si="33"/>
        <v/>
      </c>
      <c r="BD66" s="42" t="str">
        <f t="shared" si="33"/>
        <v/>
      </c>
      <c r="BE66" s="42" t="str">
        <f t="shared" si="33"/>
        <v/>
      </c>
      <c r="BF66" s="42">
        <f t="shared" ref="BF66:BH128" si="59">IF(AND(LEN(BB66),BK$1&lt;&gt;$BI66),BK$1,0)</f>
        <v>0</v>
      </c>
      <c r="BG66" s="42">
        <f t="shared" si="28"/>
        <v>0</v>
      </c>
      <c r="BH66" s="42">
        <f t="shared" si="28"/>
        <v>0</v>
      </c>
      <c r="BI66" s="42">
        <f t="shared" si="40"/>
        <v>0</v>
      </c>
      <c r="BJ66" s="42">
        <f t="shared" si="30"/>
        <v>0</v>
      </c>
      <c r="BK66" s="42"/>
      <c r="BN66" s="36" t="str">
        <f t="shared" si="38"/>
        <v/>
      </c>
      <c r="BO66" s="36" t="str">
        <f t="shared" si="38"/>
        <v/>
      </c>
      <c r="BP66" s="36" t="str">
        <f t="shared" si="38"/>
        <v/>
      </c>
      <c r="BQ66" s="36" t="str">
        <f t="shared" ref="BQ66:BQ97" si="60">IF(BI66,INDEX($BB:$BE,ROW(),BI66),"")</f>
        <v/>
      </c>
      <c r="BR66" s="36" t="str">
        <f t="shared" ref="BR66:BR128" si="61">IFERROR(RIGHT(DEC2HEX(0-HEX2DEC(RIGHT(BQ66,LEN(BQ66)-SEARCH("x",BQ66))),8),8),"")</f>
        <v/>
      </c>
      <c r="BS66" s="36" t="str">
        <f t="shared" ref="BS66:BS128" si="62">IF(BQ66="","",IF(LEFT(BQ66,1)="-",BR66,RIGHT("00000000"&amp;IFERROR(RIGHT(BQ66,LEN(BQ66)-SEARCH("x",BQ66)),""),8)))</f>
        <v/>
      </c>
      <c r="BT66" s="36" t="str">
        <f t="shared" si="35"/>
        <v>00000</v>
      </c>
      <c r="BU66" s="36" t="str">
        <f t="shared" ref="BU66:BU128" si="63">RIGHT("0000"&amp;DEC2HEX((HEX2DEC(RIGHT(BS66,6))-HEX2DEC(RIGHT(AS66,6)))/4-1),4)</f>
        <v>93B5</v>
      </c>
      <c r="BV66" s="36" t="str">
        <f t="shared" si="36"/>
        <v>0000000</v>
      </c>
      <c r="BW66" s="36" t="str">
        <f t="shared" ref="BW66:BW128" si="64">IF(BQ66="","",HEX2BIN(MID(BU66,1,2),8)&amp;HEX2BIN(MID(BU66,3,2),8))</f>
        <v/>
      </c>
      <c r="BX66" s="36" t="str">
        <f t="shared" ref="BX66:BX128" si="65">IF(BS66&lt;&gt;"",HEX2BIN(MID(BV66,1,1),2)&amp;HEX2BIN(MID(BV66,2,2),8)&amp;HEX2BIN(MID(BV66,4,2),8)&amp;HEX2BIN(MID(BV66,6,2),8),"")</f>
        <v/>
      </c>
      <c r="BY66" s="36" t="str">
        <f t="shared" si="32"/>
        <v/>
      </c>
      <c r="BZ66" s="43" t="str">
        <f t="shared" si="39"/>
        <v/>
      </c>
      <c r="CA66" s="36" t="str">
        <f t="shared" ref="CA66:CA108" si="66">IF(BJ66,DEC2BIN(MID(BE66,2,9),5),"")</f>
        <v/>
      </c>
      <c r="CB66" s="43" t="str">
        <f t="shared" ref="CB66:CB128" si="67">IF(BT66&lt;&gt;"",HEX2BIN(MID(BT66,1,1),4)&amp;HEX2BIN(MID(BT66,2,2),8)&amp;HEX2BIN(MID(BT66,4,2),8),"")</f>
        <v>00000000000000000000</v>
      </c>
      <c r="CC66" s="43" t="str">
        <f>IFERROR(VLOOKUP(BA66,[1]Opcodes!$A$1:$B$88,2, FALSE),"")</f>
        <v/>
      </c>
      <c r="CD66" s="36" t="str">
        <f>SUBSTITUTE(SUBSTITUTE(SUBSTITUTE(SUBSTITUTE(SUBSTITUTE(SUBSTITUTE(SUBSTITUTE(SUBSTITUTE(SUBSTITUTE(SUBSTITUTE(CC66,[1]Opcodes!$I$3,BN66),[1]Opcodes!$I$4,'Compile Sheet'!BO66),[1]Opcodes!$I$5,BP66),[1]Opcodes!$I$6,CA66),[1]Opcodes!$I$8,BW66),[1]Opcodes!$I$9,BX66),[1]Opcodes!$I$10,BY66),[1]Opcodes!$I$11,BZ66),[1]Opcodes!$I$15,"00000"),[1]Opcodes!$I$13,CB66)</f>
        <v/>
      </c>
      <c r="CE66" s="36" t="str">
        <f t="shared" ref="CE66:CE128" si="68">IF(AND(CD66="",LEN(AT66)),IF(LEN(SUBSTITUTE(SUBSTITUTE(SUBSTITUTE(SUBSTITUTE(SUBSTITUTE(SUBSTITUTE(SUBSTITUTE(SUBSTITUTE(SUBSTITUTE(SUBSTITUTE(SUBSTITUTE(SUBSTITUTE(SUBSTITUTE(SUBSTITUTE(SUBSTITUTE(SUBSTITUTE(SUBSTITUTE(UPPER(AT66),0,""),1,""),2,""),3,""),4,""),5,""),6,""),7,""),8,""),9,""),"A",""),"B",""),"C",""),"D",""),"E",""),"F","")," ",""))=0,AT66,""),"")</f>
        <v/>
      </c>
      <c r="CF66" s="36" t="str">
        <f t="shared" ref="CF66:CF128" si="69">IF(CD66&lt;&gt;"",BIN2HEX(MID(CD66,25,8),2)&amp;BIN2HEX(MID(CD66,17,8),2)&amp;BIN2HEX(MID(CD66,9,8),2)&amp;BIN2HEX(MID(CD66,1,8),2),IF(CE66&lt;&gt;"",CE66,""))</f>
        <v/>
      </c>
      <c r="CG66" s="36" t="str">
        <f t="shared" si="41"/>
        <v xml:space="preserve"> </v>
      </c>
      <c r="CI66" t="s">
        <v>148</v>
      </c>
    </row>
    <row r="67" spans="2:87">
      <c r="B67" s="36">
        <f t="shared" si="48"/>
        <v>0</v>
      </c>
      <c r="C67" s="36" t="str">
        <f>IFERROR(IF(INDEX($R$1:$AD$24,F67,Code!$L$1),E67,""),"")</f>
        <v/>
      </c>
      <c r="D67" s="1" t="str">
        <f t="shared" si="52"/>
        <v/>
      </c>
      <c r="E67" t="str">
        <f t="shared" si="49"/>
        <v/>
      </c>
      <c r="F67" s="1">
        <f>IFERROR(VLOOKUP(INDEX(Code!$A:$A,'Compile Sheet'!AL67),'Compile Sheet'!$AF$1:$AG$24,2,FALSE),0)</f>
        <v>0</v>
      </c>
      <c r="AK67" s="1">
        <f t="shared" si="50"/>
        <v>0</v>
      </c>
      <c r="AL67" s="1" t="str">
        <f t="shared" si="53"/>
        <v/>
      </c>
      <c r="AM67" s="1" t="e">
        <f t="shared" ref="AM67:AM127" si="70">AL68-AL67</f>
        <v>#VALUE!</v>
      </c>
      <c r="AN67" s="1" t="e">
        <f t="shared" si="51"/>
        <v>#VALUE!</v>
      </c>
      <c r="AP67" s="36">
        <f>IF(LEFT(AT67,4)=".org",MAX(AP$1:AP66)+1,0)</f>
        <v>0</v>
      </c>
      <c r="AQ67" s="1" t="str">
        <f>IF(AT66="","",MAX(AQ68:AQ$128)+1)</f>
        <v/>
      </c>
      <c r="AR67" s="1" t="str">
        <f t="shared" si="54"/>
        <v/>
      </c>
      <c r="AS67" s="1" t="str">
        <f t="shared" si="37"/>
        <v>0x8005B12C</v>
      </c>
      <c r="AT67" s="41" t="str">
        <f>INDEX(Code!$1:$1048576,ROW(),$M$3)&amp;""</f>
        <v/>
      </c>
      <c r="AU67" s="36">
        <v>1</v>
      </c>
      <c r="AV67" s="36" t="str">
        <f t="shared" si="55"/>
        <v/>
      </c>
      <c r="AW67" s="36">
        <f t="shared" si="56"/>
        <v>1</v>
      </c>
      <c r="AX67" s="36">
        <f t="shared" si="57"/>
        <v>1</v>
      </c>
      <c r="AY67" s="36">
        <f t="shared" si="58"/>
        <v>1</v>
      </c>
      <c r="AZ67" s="36">
        <f t="shared" ref="AZ67:AZ128" si="71">LEN(AT67)</f>
        <v>0</v>
      </c>
      <c r="BA67" s="42" t="e">
        <f t="shared" si="33"/>
        <v>#VALUE!</v>
      </c>
      <c r="BB67" s="42" t="str">
        <f t="shared" si="33"/>
        <v/>
      </c>
      <c r="BC67" s="42" t="str">
        <f t="shared" si="33"/>
        <v/>
      </c>
      <c r="BD67" s="42" t="str">
        <f t="shared" si="33"/>
        <v/>
      </c>
      <c r="BE67" s="42" t="str">
        <f t="shared" si="33"/>
        <v/>
      </c>
      <c r="BF67" s="42">
        <f t="shared" si="59"/>
        <v>0</v>
      </c>
      <c r="BG67" s="42">
        <f t="shared" si="59"/>
        <v>0</v>
      </c>
      <c r="BH67" s="42">
        <f t="shared" si="59"/>
        <v>0</v>
      </c>
      <c r="BI67" s="42">
        <f t="shared" si="40"/>
        <v>0</v>
      </c>
      <c r="BJ67" s="42">
        <f t="shared" ref="BJ67:BJ128" si="72">IF(BI67,IF(LEN(BE67),4,0),0)</f>
        <v>0</v>
      </c>
      <c r="BK67" s="42"/>
      <c r="BN67" s="36" t="str">
        <f t="shared" si="38"/>
        <v/>
      </c>
      <c r="BO67" s="36" t="str">
        <f t="shared" si="38"/>
        <v/>
      </c>
      <c r="BP67" s="36" t="str">
        <f t="shared" si="38"/>
        <v/>
      </c>
      <c r="BQ67" s="36" t="str">
        <f t="shared" si="60"/>
        <v/>
      </c>
      <c r="BR67" s="36" t="str">
        <f t="shared" si="61"/>
        <v/>
      </c>
      <c r="BS67" s="36" t="str">
        <f t="shared" si="62"/>
        <v/>
      </c>
      <c r="BT67" s="36" t="str">
        <f t="shared" si="35"/>
        <v>00000</v>
      </c>
      <c r="BU67" s="36" t="str">
        <f t="shared" si="63"/>
        <v>93B4</v>
      </c>
      <c r="BV67" s="36" t="str">
        <f t="shared" si="36"/>
        <v>0000000</v>
      </c>
      <c r="BW67" s="36" t="str">
        <f t="shared" si="64"/>
        <v/>
      </c>
      <c r="BX67" s="36" t="str">
        <f t="shared" si="65"/>
        <v/>
      </c>
      <c r="BY67" s="36" t="str">
        <f t="shared" ref="BY67:BY128" si="73">IF(BQ67="","",RIGHT(HEX2BIN(RIGHT(BS67,2),8),5))</f>
        <v/>
      </c>
      <c r="BZ67" s="43" t="str">
        <f t="shared" si="39"/>
        <v/>
      </c>
      <c r="CA67" s="36" t="str">
        <f t="shared" si="66"/>
        <v/>
      </c>
      <c r="CB67" s="43" t="str">
        <f t="shared" si="67"/>
        <v>00000000000000000000</v>
      </c>
      <c r="CC67" s="43" t="str">
        <f>IFERROR(VLOOKUP(BA67,[1]Opcodes!$A$1:$B$88,2, FALSE),"")</f>
        <v/>
      </c>
      <c r="CD67" s="36" t="str">
        <f>SUBSTITUTE(SUBSTITUTE(SUBSTITUTE(SUBSTITUTE(SUBSTITUTE(SUBSTITUTE(SUBSTITUTE(SUBSTITUTE(SUBSTITUTE(SUBSTITUTE(CC67,[1]Opcodes!$I$3,BN67),[1]Opcodes!$I$4,'Compile Sheet'!BO67),[1]Opcodes!$I$5,BP67),[1]Opcodes!$I$6,CA67),[1]Opcodes!$I$8,BW67),[1]Opcodes!$I$9,BX67),[1]Opcodes!$I$10,BY67),[1]Opcodes!$I$11,BZ67),[1]Opcodes!$I$15,"00000"),[1]Opcodes!$I$13,CB67)</f>
        <v/>
      </c>
      <c r="CE67" s="36" t="str">
        <f t="shared" si="68"/>
        <v/>
      </c>
      <c r="CF67" s="36" t="str">
        <f t="shared" si="69"/>
        <v/>
      </c>
      <c r="CG67" s="36" t="str">
        <f t="shared" si="41"/>
        <v xml:space="preserve"> </v>
      </c>
      <c r="CI67" t="s">
        <v>148</v>
      </c>
    </row>
    <row r="68" spans="2:87">
      <c r="B68" s="36">
        <f t="shared" si="48"/>
        <v>0</v>
      </c>
      <c r="C68" s="36" t="str">
        <f>IFERROR(IF(INDEX($R$1:$AD$24,F68,Code!$L$1),E68,""),"")</f>
        <v/>
      </c>
      <c r="D68" s="1" t="str">
        <f t="shared" si="52"/>
        <v/>
      </c>
      <c r="E68" t="str">
        <f t="shared" si="49"/>
        <v/>
      </c>
      <c r="F68" s="1">
        <f>IFERROR(VLOOKUP(INDEX(Code!$A:$A,'Compile Sheet'!AL68),'Compile Sheet'!$AF$1:$AG$24,2,FALSE),0)</f>
        <v>0</v>
      </c>
      <c r="AK68" s="1">
        <f t="shared" si="50"/>
        <v>0</v>
      </c>
      <c r="AL68" s="1" t="str">
        <f t="shared" si="53"/>
        <v/>
      </c>
      <c r="AM68" s="1" t="e">
        <f t="shared" si="70"/>
        <v>#VALUE!</v>
      </c>
      <c r="AN68" s="1" t="e">
        <f t="shared" si="51"/>
        <v>#VALUE!</v>
      </c>
      <c r="AP68" s="36">
        <f>IF(LEFT(AT68,4)=".org",MAX(AP$1:AP67)+1,0)</f>
        <v>0</v>
      </c>
      <c r="AQ68" s="1" t="str">
        <f>IF(AT67="","",MAX(AQ69:AQ$128)+1)</f>
        <v/>
      </c>
      <c r="AR68" s="1" t="str">
        <f t="shared" si="54"/>
        <v/>
      </c>
      <c r="AS68" s="1" t="str">
        <f t="shared" si="37"/>
        <v>0x8005B130</v>
      </c>
      <c r="AT68" s="41" t="str">
        <f>INDEX(Code!$1:$1048576,ROW(),$M$3)&amp;""</f>
        <v/>
      </c>
      <c r="AU68" s="36">
        <v>1</v>
      </c>
      <c r="AV68" s="36" t="str">
        <f t="shared" si="55"/>
        <v/>
      </c>
      <c r="AW68" s="36">
        <f t="shared" si="56"/>
        <v>1</v>
      </c>
      <c r="AX68" s="36">
        <f t="shared" si="57"/>
        <v>1</v>
      </c>
      <c r="AY68" s="36">
        <f t="shared" si="58"/>
        <v>1</v>
      </c>
      <c r="AZ68" s="36">
        <f t="shared" si="71"/>
        <v>0</v>
      </c>
      <c r="BA68" s="42" t="e">
        <f t="shared" ref="BA68:BE118" si="74">SUBSTITUTE(SUBSTITUTE(SUBSTITUTE(SUBSTITUTE(IF(AU68&gt;=AV68,"",MID($AT68,AU68,AV68-AU68)),",","")," ",""),"(",""),")","")</f>
        <v>#VALUE!</v>
      </c>
      <c r="BB68" s="42" t="str">
        <f t="shared" si="74"/>
        <v/>
      </c>
      <c r="BC68" s="42" t="str">
        <f t="shared" si="74"/>
        <v/>
      </c>
      <c r="BD68" s="42" t="str">
        <f t="shared" si="74"/>
        <v/>
      </c>
      <c r="BE68" s="42" t="str">
        <f t="shared" si="74"/>
        <v/>
      </c>
      <c r="BF68" s="42">
        <f t="shared" si="59"/>
        <v>0</v>
      </c>
      <c r="BG68" s="42">
        <f t="shared" si="59"/>
        <v>0</v>
      </c>
      <c r="BH68" s="42">
        <f t="shared" si="59"/>
        <v>0</v>
      </c>
      <c r="BI68" s="42">
        <f t="shared" si="40"/>
        <v>0</v>
      </c>
      <c r="BJ68" s="42">
        <f t="shared" si="72"/>
        <v>0</v>
      </c>
      <c r="BK68" s="42"/>
      <c r="BN68" s="36" t="str">
        <f t="shared" si="38"/>
        <v/>
      </c>
      <c r="BO68" s="36" t="str">
        <f t="shared" si="38"/>
        <v/>
      </c>
      <c r="BP68" s="36" t="str">
        <f t="shared" si="38"/>
        <v/>
      </c>
      <c r="BQ68" s="36" t="str">
        <f t="shared" si="60"/>
        <v/>
      </c>
      <c r="BR68" s="36" t="str">
        <f t="shared" si="61"/>
        <v/>
      </c>
      <c r="BS68" s="36" t="str">
        <f t="shared" si="62"/>
        <v/>
      </c>
      <c r="BT68" s="36" t="str">
        <f t="shared" ref="BT68:BT128" si="75">RIGHT("00000"&amp;BS68,5)</f>
        <v>00000</v>
      </c>
      <c r="BU68" s="36" t="str">
        <f t="shared" si="63"/>
        <v>93B3</v>
      </c>
      <c r="BV68" s="36" t="str">
        <f t="shared" ref="BV68:BV128" si="76">DEC2HEX(HEX2DEC(RIGHT(BS68,7))/4,7)</f>
        <v>0000000</v>
      </c>
      <c r="BW68" s="36" t="str">
        <f t="shared" si="64"/>
        <v/>
      </c>
      <c r="BX68" s="36" t="str">
        <f t="shared" si="65"/>
        <v/>
      </c>
      <c r="BY68" s="36" t="str">
        <f t="shared" si="73"/>
        <v/>
      </c>
      <c r="BZ68" s="43" t="str">
        <f t="shared" si="39"/>
        <v/>
      </c>
      <c r="CA68" s="36" t="str">
        <f t="shared" si="66"/>
        <v/>
      </c>
      <c r="CB68" s="43" t="str">
        <f t="shared" si="67"/>
        <v>00000000000000000000</v>
      </c>
      <c r="CC68" s="43" t="str">
        <f>IFERROR(VLOOKUP(BA68,[1]Opcodes!$A$1:$B$88,2, FALSE),"")</f>
        <v/>
      </c>
      <c r="CD68" s="36" t="str">
        <f>SUBSTITUTE(SUBSTITUTE(SUBSTITUTE(SUBSTITUTE(SUBSTITUTE(SUBSTITUTE(SUBSTITUTE(SUBSTITUTE(SUBSTITUTE(SUBSTITUTE(CC68,[1]Opcodes!$I$3,BN68),[1]Opcodes!$I$4,'Compile Sheet'!BO68),[1]Opcodes!$I$5,BP68),[1]Opcodes!$I$6,CA68),[1]Opcodes!$I$8,BW68),[1]Opcodes!$I$9,BX68),[1]Opcodes!$I$10,BY68),[1]Opcodes!$I$11,BZ68),[1]Opcodes!$I$15,"00000"),[1]Opcodes!$I$13,CB68)</f>
        <v/>
      </c>
      <c r="CE68" s="36" t="str">
        <f t="shared" si="68"/>
        <v/>
      </c>
      <c r="CF68" s="36" t="str">
        <f t="shared" si="69"/>
        <v/>
      </c>
      <c r="CG68" s="36" t="str">
        <f t="shared" si="41"/>
        <v xml:space="preserve"> </v>
      </c>
      <c r="CI68" t="s">
        <v>148</v>
      </c>
    </row>
    <row r="69" spans="2:87">
      <c r="B69" s="36">
        <f t="shared" si="48"/>
        <v>0</v>
      </c>
      <c r="C69" s="36" t="str">
        <f>IFERROR(IF(INDEX($R$1:$AD$24,F69,Code!$L$1),E69,""),"")</f>
        <v/>
      </c>
      <c r="D69" s="1" t="str">
        <f t="shared" si="52"/>
        <v/>
      </c>
      <c r="E69" t="str">
        <f t="shared" si="49"/>
        <v/>
      </c>
      <c r="F69" s="1">
        <f>IFERROR(VLOOKUP(INDEX(Code!$A:$A,'Compile Sheet'!AL69),'Compile Sheet'!$AF$1:$AG$24,2,FALSE),0)</f>
        <v>0</v>
      </c>
      <c r="AK69" s="1">
        <f t="shared" si="50"/>
        <v>0</v>
      </c>
      <c r="AL69" s="1" t="str">
        <f t="shared" si="53"/>
        <v/>
      </c>
      <c r="AM69" s="1" t="e">
        <f t="shared" si="70"/>
        <v>#VALUE!</v>
      </c>
      <c r="AN69" s="1" t="e">
        <f t="shared" si="51"/>
        <v>#VALUE!</v>
      </c>
      <c r="AP69" s="36">
        <f>IF(LEFT(AT69,4)=".org",MAX(AP$1:AP68)+1,0)</f>
        <v>0</v>
      </c>
      <c r="AQ69" s="1" t="str">
        <f>IF(AT68="","",MAX(AQ70:AQ$128)+1)</f>
        <v/>
      </c>
      <c r="AR69" s="1" t="str">
        <f t="shared" si="54"/>
        <v/>
      </c>
      <c r="AS69" s="1" t="str">
        <f t="shared" si="37"/>
        <v>0x8005B134</v>
      </c>
      <c r="AT69" s="41" t="str">
        <f>INDEX(Code!$1:$1048576,ROW(),$M$3)&amp;""</f>
        <v/>
      </c>
      <c r="AU69" s="36">
        <v>1</v>
      </c>
      <c r="AV69" s="36" t="str">
        <f t="shared" si="55"/>
        <v/>
      </c>
      <c r="AW69" s="36">
        <f t="shared" si="56"/>
        <v>1</v>
      </c>
      <c r="AX69" s="36">
        <f t="shared" si="57"/>
        <v>1</v>
      </c>
      <c r="AY69" s="36">
        <f t="shared" si="58"/>
        <v>1</v>
      </c>
      <c r="AZ69" s="36">
        <f t="shared" si="71"/>
        <v>0</v>
      </c>
      <c r="BA69" s="42" t="e">
        <f t="shared" si="74"/>
        <v>#VALUE!</v>
      </c>
      <c r="BB69" s="42" t="str">
        <f t="shared" si="74"/>
        <v/>
      </c>
      <c r="BC69" s="42" t="str">
        <f t="shared" si="74"/>
        <v/>
      </c>
      <c r="BD69" s="42" t="str">
        <f t="shared" si="74"/>
        <v/>
      </c>
      <c r="BE69" s="42" t="str">
        <f t="shared" si="74"/>
        <v/>
      </c>
      <c r="BF69" s="42">
        <f t="shared" si="59"/>
        <v>0</v>
      </c>
      <c r="BG69" s="42">
        <f t="shared" si="59"/>
        <v>0</v>
      </c>
      <c r="BH69" s="42">
        <f t="shared" si="59"/>
        <v>0</v>
      </c>
      <c r="BI69" s="42">
        <f t="shared" si="40"/>
        <v>0</v>
      </c>
      <c r="BJ69" s="42">
        <f t="shared" si="72"/>
        <v>0</v>
      </c>
      <c r="BK69" s="42"/>
      <c r="BN69" s="36" t="str">
        <f t="shared" si="38"/>
        <v/>
      </c>
      <c r="BO69" s="36" t="str">
        <f t="shared" si="38"/>
        <v/>
      </c>
      <c r="BP69" s="36" t="str">
        <f t="shared" si="38"/>
        <v/>
      </c>
      <c r="BQ69" s="36" t="str">
        <f t="shared" si="60"/>
        <v/>
      </c>
      <c r="BR69" s="36" t="str">
        <f t="shared" si="61"/>
        <v/>
      </c>
      <c r="BS69" s="36" t="str">
        <f t="shared" si="62"/>
        <v/>
      </c>
      <c r="BT69" s="36" t="str">
        <f t="shared" si="75"/>
        <v>00000</v>
      </c>
      <c r="BU69" s="36" t="str">
        <f t="shared" si="63"/>
        <v>93B2</v>
      </c>
      <c r="BV69" s="36" t="str">
        <f t="shared" si="76"/>
        <v>0000000</v>
      </c>
      <c r="BW69" s="36" t="str">
        <f t="shared" si="64"/>
        <v/>
      </c>
      <c r="BX69" s="36" t="str">
        <f t="shared" si="65"/>
        <v/>
      </c>
      <c r="BY69" s="36" t="str">
        <f t="shared" si="73"/>
        <v/>
      </c>
      <c r="BZ69" s="43" t="str">
        <f t="shared" si="39"/>
        <v/>
      </c>
      <c r="CA69" s="36" t="str">
        <f t="shared" si="66"/>
        <v/>
      </c>
      <c r="CB69" s="43" t="str">
        <f t="shared" si="67"/>
        <v>00000000000000000000</v>
      </c>
      <c r="CC69" s="43" t="str">
        <f>IFERROR(VLOOKUP(BA69,[1]Opcodes!$A$1:$B$88,2, FALSE),"")</f>
        <v/>
      </c>
      <c r="CD69" s="36" t="str">
        <f>SUBSTITUTE(SUBSTITUTE(SUBSTITUTE(SUBSTITUTE(SUBSTITUTE(SUBSTITUTE(SUBSTITUTE(SUBSTITUTE(SUBSTITUTE(SUBSTITUTE(CC69,[1]Opcodes!$I$3,BN69),[1]Opcodes!$I$4,'Compile Sheet'!BO69),[1]Opcodes!$I$5,BP69),[1]Opcodes!$I$6,CA69),[1]Opcodes!$I$8,BW69),[1]Opcodes!$I$9,BX69),[1]Opcodes!$I$10,BY69),[1]Opcodes!$I$11,BZ69),[1]Opcodes!$I$15,"00000"),[1]Opcodes!$I$13,CB69)</f>
        <v/>
      </c>
      <c r="CE69" s="36" t="str">
        <f t="shared" si="68"/>
        <v/>
      </c>
      <c r="CF69" s="36" t="str">
        <f t="shared" si="69"/>
        <v/>
      </c>
      <c r="CG69" s="36" t="str">
        <f t="shared" si="41"/>
        <v xml:space="preserve"> </v>
      </c>
      <c r="CI69" t="s">
        <v>148</v>
      </c>
    </row>
    <row r="70" spans="2:87">
      <c r="B70" s="36">
        <f t="shared" si="48"/>
        <v>0</v>
      </c>
      <c r="C70" s="36" t="str">
        <f>IFERROR(IF(INDEX($R$1:$AD$24,F70,Code!$L$1),E70,""),"")</f>
        <v/>
      </c>
      <c r="D70" s="1" t="str">
        <f t="shared" si="52"/>
        <v/>
      </c>
      <c r="E70" t="str">
        <f t="shared" si="49"/>
        <v/>
      </c>
      <c r="F70" s="1">
        <f>IFERROR(VLOOKUP(INDEX(Code!$A:$A,'Compile Sheet'!AL70),'Compile Sheet'!$AF$1:$AG$24,2,FALSE),0)</f>
        <v>0</v>
      </c>
      <c r="AK70" s="1">
        <f t="shared" si="50"/>
        <v>0</v>
      </c>
      <c r="AL70" s="1" t="str">
        <f t="shared" si="53"/>
        <v/>
      </c>
      <c r="AM70" s="1" t="e">
        <f t="shared" si="70"/>
        <v>#VALUE!</v>
      </c>
      <c r="AN70" s="1" t="e">
        <f t="shared" si="51"/>
        <v>#VALUE!</v>
      </c>
      <c r="AP70" s="36">
        <f>IF(LEFT(AT70,4)=".org",MAX(AP$1:AP69)+1,0)</f>
        <v>0</v>
      </c>
      <c r="AQ70" s="1" t="str">
        <f>IF(AT69="","",MAX(AQ71:AQ$128)+1)</f>
        <v/>
      </c>
      <c r="AR70" s="1" t="str">
        <f t="shared" si="54"/>
        <v/>
      </c>
      <c r="AS70" s="1" t="str">
        <f t="shared" ref="AS70:AS128" si="77">IFERROR(IF(LEFT(AT69,4)=".org","0x"&amp;RIGHT("00000000"&amp;MID(AT69,SEARCH("0x",AT69)+2,99),8),NA()),"0x80"&amp;DEC2HEX(HEX2DEC(RIGHT(AS69,6))+4,6))</f>
        <v>0x8005B138</v>
      </c>
      <c r="AT70" s="41" t="str">
        <f>INDEX(Code!$1:$1048576,ROW(),$M$3)&amp;""</f>
        <v/>
      </c>
      <c r="AU70" s="36">
        <v>1</v>
      </c>
      <c r="AV70" s="36" t="str">
        <f t="shared" si="55"/>
        <v/>
      </c>
      <c r="AW70" s="36">
        <f t="shared" si="56"/>
        <v>1</v>
      </c>
      <c r="AX70" s="36">
        <f t="shared" si="57"/>
        <v>1</v>
      </c>
      <c r="AY70" s="36">
        <f t="shared" si="58"/>
        <v>1</v>
      </c>
      <c r="AZ70" s="36">
        <f t="shared" si="71"/>
        <v>0</v>
      </c>
      <c r="BA70" s="42" t="e">
        <f t="shared" si="74"/>
        <v>#VALUE!</v>
      </c>
      <c r="BB70" s="42" t="str">
        <f t="shared" si="74"/>
        <v/>
      </c>
      <c r="BC70" s="42" t="str">
        <f t="shared" si="74"/>
        <v/>
      </c>
      <c r="BD70" s="42" t="str">
        <f t="shared" si="74"/>
        <v/>
      </c>
      <c r="BE70" s="42" t="str">
        <f t="shared" si="74"/>
        <v/>
      </c>
      <c r="BF70" s="42">
        <f t="shared" si="59"/>
        <v>0</v>
      </c>
      <c r="BG70" s="42">
        <f t="shared" si="59"/>
        <v>0</v>
      </c>
      <c r="BH70" s="42">
        <f t="shared" si="59"/>
        <v>0</v>
      </c>
      <c r="BI70" s="42">
        <f t="shared" si="40"/>
        <v>0</v>
      </c>
      <c r="BJ70" s="42">
        <f t="shared" si="72"/>
        <v>0</v>
      </c>
      <c r="BK70" s="42"/>
      <c r="BN70" s="36" t="str">
        <f t="shared" si="38"/>
        <v/>
      </c>
      <c r="BO70" s="36" t="str">
        <f t="shared" si="38"/>
        <v/>
      </c>
      <c r="BP70" s="36" t="str">
        <f t="shared" si="38"/>
        <v/>
      </c>
      <c r="BQ70" s="36" t="str">
        <f t="shared" si="60"/>
        <v/>
      </c>
      <c r="BR70" s="36" t="str">
        <f t="shared" si="61"/>
        <v/>
      </c>
      <c r="BS70" s="36" t="str">
        <f t="shared" si="62"/>
        <v/>
      </c>
      <c r="BT70" s="36" t="str">
        <f t="shared" si="75"/>
        <v>00000</v>
      </c>
      <c r="BU70" s="36" t="str">
        <f t="shared" si="63"/>
        <v>93B1</v>
      </c>
      <c r="BV70" s="36" t="str">
        <f t="shared" si="76"/>
        <v>0000000</v>
      </c>
      <c r="BW70" s="36" t="str">
        <f t="shared" si="64"/>
        <v/>
      </c>
      <c r="BX70" s="36" t="str">
        <f t="shared" si="65"/>
        <v/>
      </c>
      <c r="BY70" s="36" t="str">
        <f t="shared" si="73"/>
        <v/>
      </c>
      <c r="BZ70" s="43" t="str">
        <f t="shared" si="39"/>
        <v/>
      </c>
      <c r="CA70" s="36" t="str">
        <f t="shared" si="66"/>
        <v/>
      </c>
      <c r="CB70" s="43" t="str">
        <f t="shared" si="67"/>
        <v>00000000000000000000</v>
      </c>
      <c r="CC70" s="43" t="str">
        <f>IFERROR(VLOOKUP(BA70,[1]Opcodes!$A$1:$B$88,2, FALSE),"")</f>
        <v/>
      </c>
      <c r="CD70" s="36" t="str">
        <f>SUBSTITUTE(SUBSTITUTE(SUBSTITUTE(SUBSTITUTE(SUBSTITUTE(SUBSTITUTE(SUBSTITUTE(SUBSTITUTE(SUBSTITUTE(SUBSTITUTE(CC70,[1]Opcodes!$I$3,BN70),[1]Opcodes!$I$4,'Compile Sheet'!BO70),[1]Opcodes!$I$5,BP70),[1]Opcodes!$I$6,CA70),[1]Opcodes!$I$8,BW70),[1]Opcodes!$I$9,BX70),[1]Opcodes!$I$10,BY70),[1]Opcodes!$I$11,BZ70),[1]Opcodes!$I$15,"00000"),[1]Opcodes!$I$13,CB70)</f>
        <v/>
      </c>
      <c r="CE70" s="36" t="str">
        <f t="shared" si="68"/>
        <v/>
      </c>
      <c r="CF70" s="36" t="str">
        <f t="shared" si="69"/>
        <v/>
      </c>
      <c r="CG70" s="36" t="str">
        <f t="shared" si="41"/>
        <v xml:space="preserve"> </v>
      </c>
      <c r="CI70" t="s">
        <v>148</v>
      </c>
    </row>
    <row r="71" spans="2:87">
      <c r="B71" s="36">
        <f t="shared" si="48"/>
        <v>0</v>
      </c>
      <c r="C71" s="36" t="str">
        <f>IFERROR(IF(INDEX($R$1:$AD$24,F71,Code!$L$1),E71,""),"")</f>
        <v/>
      </c>
      <c r="D71" s="1" t="str">
        <f t="shared" si="52"/>
        <v/>
      </c>
      <c r="E71" t="str">
        <f t="shared" si="49"/>
        <v/>
      </c>
      <c r="F71" s="1">
        <f>IFERROR(VLOOKUP(INDEX(Code!$A:$A,'Compile Sheet'!AL71),'Compile Sheet'!$AF$1:$AG$24,2,FALSE),0)</f>
        <v>0</v>
      </c>
      <c r="AK71" s="1">
        <f t="shared" si="50"/>
        <v>0</v>
      </c>
      <c r="AL71" s="1" t="str">
        <f t="shared" si="53"/>
        <v/>
      </c>
      <c r="AM71" s="1" t="e">
        <f t="shared" si="70"/>
        <v>#VALUE!</v>
      </c>
      <c r="AN71" s="1" t="e">
        <f t="shared" si="51"/>
        <v>#VALUE!</v>
      </c>
      <c r="AP71" s="36">
        <f>IF(LEFT(AT71,4)=".org",MAX(AP$1:AP70)+1,0)</f>
        <v>0</v>
      </c>
      <c r="AQ71" s="1" t="str">
        <f>IF(AT70="","",MAX(AQ72:AQ$128)+1)</f>
        <v/>
      </c>
      <c r="AR71" s="1" t="str">
        <f t="shared" si="54"/>
        <v/>
      </c>
      <c r="AS71" s="1" t="str">
        <f t="shared" si="77"/>
        <v>0x8005B13C</v>
      </c>
      <c r="AT71" s="41" t="str">
        <f>INDEX(Code!$1:$1048576,ROW(),$M$3)&amp;""</f>
        <v/>
      </c>
      <c r="AU71" s="36">
        <v>1</v>
      </c>
      <c r="AV71" s="36" t="str">
        <f t="shared" si="55"/>
        <v/>
      </c>
      <c r="AW71" s="36">
        <f t="shared" si="56"/>
        <v>1</v>
      </c>
      <c r="AX71" s="36">
        <f t="shared" si="57"/>
        <v>1</v>
      </c>
      <c r="AY71" s="36">
        <f t="shared" si="58"/>
        <v>1</v>
      </c>
      <c r="AZ71" s="36">
        <f t="shared" si="71"/>
        <v>0</v>
      </c>
      <c r="BA71" s="42" t="e">
        <f t="shared" si="74"/>
        <v>#VALUE!</v>
      </c>
      <c r="BB71" s="42" t="str">
        <f t="shared" si="74"/>
        <v/>
      </c>
      <c r="BC71" s="42" t="str">
        <f t="shared" si="74"/>
        <v/>
      </c>
      <c r="BD71" s="42" t="str">
        <f t="shared" si="74"/>
        <v/>
      </c>
      <c r="BE71" s="42" t="str">
        <f t="shared" si="74"/>
        <v/>
      </c>
      <c r="BF71" s="42">
        <f t="shared" si="59"/>
        <v>0</v>
      </c>
      <c r="BG71" s="42">
        <f t="shared" si="59"/>
        <v>0</v>
      </c>
      <c r="BH71" s="42">
        <f t="shared" si="59"/>
        <v>0</v>
      </c>
      <c r="BI71" s="42">
        <f t="shared" si="40"/>
        <v>0</v>
      </c>
      <c r="BJ71" s="42">
        <f t="shared" si="72"/>
        <v>0</v>
      </c>
      <c r="BK71" s="42"/>
      <c r="BN71" s="36" t="str">
        <f t="shared" si="38"/>
        <v/>
      </c>
      <c r="BO71" s="36" t="str">
        <f t="shared" si="38"/>
        <v/>
      </c>
      <c r="BP71" s="36" t="str">
        <f t="shared" si="38"/>
        <v/>
      </c>
      <c r="BQ71" s="36" t="str">
        <f t="shared" si="60"/>
        <v/>
      </c>
      <c r="BR71" s="36" t="str">
        <f t="shared" si="61"/>
        <v/>
      </c>
      <c r="BS71" s="36" t="str">
        <f t="shared" si="62"/>
        <v/>
      </c>
      <c r="BT71" s="36" t="str">
        <f t="shared" si="75"/>
        <v>00000</v>
      </c>
      <c r="BU71" s="36" t="str">
        <f t="shared" si="63"/>
        <v>93B0</v>
      </c>
      <c r="BV71" s="36" t="str">
        <f t="shared" si="76"/>
        <v>0000000</v>
      </c>
      <c r="BW71" s="36" t="str">
        <f t="shared" si="64"/>
        <v/>
      </c>
      <c r="BX71" s="36" t="str">
        <f t="shared" si="65"/>
        <v/>
      </c>
      <c r="BY71" s="36" t="str">
        <f t="shared" si="73"/>
        <v/>
      </c>
      <c r="BZ71" s="43" t="str">
        <f t="shared" si="39"/>
        <v/>
      </c>
      <c r="CA71" s="36" t="str">
        <f t="shared" si="66"/>
        <v/>
      </c>
      <c r="CB71" s="43" t="str">
        <f t="shared" si="67"/>
        <v>00000000000000000000</v>
      </c>
      <c r="CC71" s="43" t="str">
        <f>IFERROR(VLOOKUP(BA71,[1]Opcodes!$A$1:$B$88,2, FALSE),"")</f>
        <v/>
      </c>
      <c r="CD71" s="36" t="str">
        <f>SUBSTITUTE(SUBSTITUTE(SUBSTITUTE(SUBSTITUTE(SUBSTITUTE(SUBSTITUTE(SUBSTITUTE(SUBSTITUTE(SUBSTITUTE(SUBSTITUTE(CC71,[1]Opcodes!$I$3,BN71),[1]Opcodes!$I$4,'Compile Sheet'!BO71),[1]Opcodes!$I$5,BP71),[1]Opcodes!$I$6,CA71),[1]Opcodes!$I$8,BW71),[1]Opcodes!$I$9,BX71),[1]Opcodes!$I$10,BY71),[1]Opcodes!$I$11,BZ71),[1]Opcodes!$I$15,"00000"),[1]Opcodes!$I$13,CB71)</f>
        <v/>
      </c>
      <c r="CE71" s="36" t="str">
        <f t="shared" si="68"/>
        <v/>
      </c>
      <c r="CF71" s="36" t="str">
        <f t="shared" si="69"/>
        <v/>
      </c>
      <c r="CG71" s="36" t="str">
        <f t="shared" si="41"/>
        <v xml:space="preserve"> </v>
      </c>
      <c r="CI71" t="s">
        <v>148</v>
      </c>
    </row>
    <row r="72" spans="2:87">
      <c r="B72" s="36">
        <f t="shared" si="48"/>
        <v>0</v>
      </c>
      <c r="C72" s="36" t="str">
        <f>IFERROR(IF(INDEX($R$1:$AD$24,F72,Code!$L$1),E72,""),"")</f>
        <v/>
      </c>
      <c r="D72" s="1" t="str">
        <f t="shared" si="52"/>
        <v/>
      </c>
      <c r="E72" t="str">
        <f t="shared" si="49"/>
        <v/>
      </c>
      <c r="F72" s="1">
        <f>IFERROR(VLOOKUP(INDEX(Code!$A:$A,'Compile Sheet'!AL72),'Compile Sheet'!$AF$1:$AG$24,2,FALSE),0)</f>
        <v>0</v>
      </c>
      <c r="AK72" s="1">
        <f t="shared" si="50"/>
        <v>0</v>
      </c>
      <c r="AL72" s="1" t="str">
        <f t="shared" si="53"/>
        <v/>
      </c>
      <c r="AM72" s="1" t="e">
        <f t="shared" si="70"/>
        <v>#VALUE!</v>
      </c>
      <c r="AN72" s="1" t="e">
        <f t="shared" si="51"/>
        <v>#VALUE!</v>
      </c>
      <c r="AP72" s="36">
        <f>IF(LEFT(AT72,4)=".org",MAX(AP$1:AP71)+1,0)</f>
        <v>0</v>
      </c>
      <c r="AQ72" s="1" t="str">
        <f>IF(AT71="","",MAX(AQ73:AQ$128)+1)</f>
        <v/>
      </c>
      <c r="AR72" s="1" t="str">
        <f t="shared" si="54"/>
        <v/>
      </c>
      <c r="AS72" s="1" t="str">
        <f t="shared" si="77"/>
        <v>0x8005B140</v>
      </c>
      <c r="AT72" s="41" t="str">
        <f>INDEX(Code!$1:$1048576,ROW(),$M$3)&amp;""</f>
        <v/>
      </c>
      <c r="AU72" s="36">
        <v>1</v>
      </c>
      <c r="AV72" s="36" t="str">
        <f t="shared" si="55"/>
        <v/>
      </c>
      <c r="AW72" s="36">
        <f t="shared" si="56"/>
        <v>1</v>
      </c>
      <c r="AX72" s="36">
        <f t="shared" si="57"/>
        <v>1</v>
      </c>
      <c r="AY72" s="36">
        <f t="shared" si="58"/>
        <v>1</v>
      </c>
      <c r="AZ72" s="36">
        <f t="shared" si="71"/>
        <v>0</v>
      </c>
      <c r="BA72" s="42" t="e">
        <f t="shared" si="74"/>
        <v>#VALUE!</v>
      </c>
      <c r="BB72" s="42" t="str">
        <f t="shared" si="74"/>
        <v/>
      </c>
      <c r="BC72" s="42" t="str">
        <f t="shared" si="74"/>
        <v/>
      </c>
      <c r="BD72" s="42" t="str">
        <f t="shared" si="74"/>
        <v/>
      </c>
      <c r="BE72" s="42" t="str">
        <f t="shared" si="74"/>
        <v/>
      </c>
      <c r="BF72" s="42">
        <f t="shared" si="59"/>
        <v>0</v>
      </c>
      <c r="BG72" s="42">
        <f t="shared" si="59"/>
        <v>0</v>
      </c>
      <c r="BH72" s="42">
        <f t="shared" si="59"/>
        <v>0</v>
      </c>
      <c r="BI72" s="42">
        <f t="shared" si="40"/>
        <v>0</v>
      </c>
      <c r="BJ72" s="42">
        <f t="shared" si="72"/>
        <v>0</v>
      </c>
      <c r="BK72" s="42"/>
      <c r="BN72" s="36" t="str">
        <f t="shared" si="38"/>
        <v/>
      </c>
      <c r="BO72" s="36" t="str">
        <f t="shared" si="38"/>
        <v/>
      </c>
      <c r="BP72" s="36" t="str">
        <f t="shared" si="38"/>
        <v/>
      </c>
      <c r="BQ72" s="36" t="str">
        <f t="shared" si="60"/>
        <v/>
      </c>
      <c r="BR72" s="36" t="str">
        <f t="shared" si="61"/>
        <v/>
      </c>
      <c r="BS72" s="36" t="str">
        <f t="shared" si="62"/>
        <v/>
      </c>
      <c r="BT72" s="36" t="str">
        <f t="shared" si="75"/>
        <v>00000</v>
      </c>
      <c r="BU72" s="36" t="str">
        <f t="shared" si="63"/>
        <v>93AF</v>
      </c>
      <c r="BV72" s="36" t="str">
        <f t="shared" si="76"/>
        <v>0000000</v>
      </c>
      <c r="BW72" s="36" t="str">
        <f t="shared" si="64"/>
        <v/>
      </c>
      <c r="BX72" s="36" t="str">
        <f t="shared" si="65"/>
        <v/>
      </c>
      <c r="BY72" s="36" t="str">
        <f t="shared" si="73"/>
        <v/>
      </c>
      <c r="BZ72" s="43" t="str">
        <f t="shared" si="39"/>
        <v/>
      </c>
      <c r="CA72" s="36" t="str">
        <f t="shared" si="66"/>
        <v/>
      </c>
      <c r="CB72" s="43" t="str">
        <f t="shared" si="67"/>
        <v>00000000000000000000</v>
      </c>
      <c r="CC72" s="43" t="str">
        <f>IFERROR(VLOOKUP(BA72,[1]Opcodes!$A$1:$B$88,2, FALSE),"")</f>
        <v/>
      </c>
      <c r="CD72" s="36" t="str">
        <f>SUBSTITUTE(SUBSTITUTE(SUBSTITUTE(SUBSTITUTE(SUBSTITUTE(SUBSTITUTE(SUBSTITUTE(SUBSTITUTE(SUBSTITUTE(SUBSTITUTE(CC72,[1]Opcodes!$I$3,BN72),[1]Opcodes!$I$4,'Compile Sheet'!BO72),[1]Opcodes!$I$5,BP72),[1]Opcodes!$I$6,CA72),[1]Opcodes!$I$8,BW72),[1]Opcodes!$I$9,BX72),[1]Opcodes!$I$10,BY72),[1]Opcodes!$I$11,BZ72),[1]Opcodes!$I$15,"00000"),[1]Opcodes!$I$13,CB72)</f>
        <v/>
      </c>
      <c r="CE72" s="36" t="str">
        <f t="shared" si="68"/>
        <v/>
      </c>
      <c r="CF72" s="36" t="str">
        <f t="shared" si="69"/>
        <v/>
      </c>
      <c r="CG72" s="36" t="str">
        <f t="shared" si="41"/>
        <v xml:space="preserve"> </v>
      </c>
      <c r="CI72" t="s">
        <v>148</v>
      </c>
    </row>
    <row r="73" spans="2:87">
      <c r="B73" s="36">
        <f t="shared" si="48"/>
        <v>0</v>
      </c>
      <c r="C73" s="36" t="str">
        <f>IFERROR(IF(INDEX($R$1:$AD$24,F73,Code!$L$1),E73,""),"")</f>
        <v/>
      </c>
      <c r="D73" s="1" t="str">
        <f t="shared" si="52"/>
        <v/>
      </c>
      <c r="E73" t="str">
        <f t="shared" si="49"/>
        <v/>
      </c>
      <c r="F73" s="1">
        <f>IFERROR(VLOOKUP(INDEX(Code!$A:$A,'Compile Sheet'!AL73),'Compile Sheet'!$AF$1:$AG$24,2,FALSE),0)</f>
        <v>0</v>
      </c>
      <c r="AK73" s="1">
        <f t="shared" si="50"/>
        <v>0</v>
      </c>
      <c r="AL73" s="1" t="str">
        <f t="shared" si="53"/>
        <v/>
      </c>
      <c r="AM73" s="1" t="e">
        <f t="shared" si="70"/>
        <v>#VALUE!</v>
      </c>
      <c r="AN73" s="1" t="e">
        <f t="shared" si="51"/>
        <v>#VALUE!</v>
      </c>
      <c r="AP73" s="36">
        <f>IF(LEFT(AT73,4)=".org",MAX(AP$1:AP72)+1,0)</f>
        <v>0</v>
      </c>
      <c r="AQ73" s="1" t="str">
        <f>IF(AT72="","",MAX(AQ74:AQ$128)+1)</f>
        <v/>
      </c>
      <c r="AR73" s="1" t="str">
        <f t="shared" si="54"/>
        <v/>
      </c>
      <c r="AS73" s="1" t="str">
        <f t="shared" si="77"/>
        <v>0x8005B144</v>
      </c>
      <c r="AT73" s="41" t="str">
        <f>INDEX(Code!$1:$1048576,ROW(),$M$3)&amp;""</f>
        <v/>
      </c>
      <c r="AU73" s="36">
        <v>1</v>
      </c>
      <c r="AV73" s="36" t="str">
        <f t="shared" si="55"/>
        <v/>
      </c>
      <c r="AW73" s="36">
        <f t="shared" si="56"/>
        <v>1</v>
      </c>
      <c r="AX73" s="36">
        <f t="shared" si="57"/>
        <v>1</v>
      </c>
      <c r="AY73" s="36">
        <f t="shared" si="58"/>
        <v>1</v>
      </c>
      <c r="AZ73" s="36">
        <f t="shared" si="71"/>
        <v>0</v>
      </c>
      <c r="BA73" s="42" t="e">
        <f t="shared" si="74"/>
        <v>#VALUE!</v>
      </c>
      <c r="BB73" s="42" t="str">
        <f t="shared" si="74"/>
        <v/>
      </c>
      <c r="BC73" s="42" t="str">
        <f t="shared" si="74"/>
        <v/>
      </c>
      <c r="BD73" s="42" t="str">
        <f t="shared" si="74"/>
        <v/>
      </c>
      <c r="BE73" s="42" t="str">
        <f t="shared" si="74"/>
        <v/>
      </c>
      <c r="BF73" s="42">
        <f t="shared" si="59"/>
        <v>0</v>
      </c>
      <c r="BG73" s="42">
        <f t="shared" si="59"/>
        <v>0</v>
      </c>
      <c r="BH73" s="42">
        <f t="shared" si="59"/>
        <v>0</v>
      </c>
      <c r="BI73" s="42">
        <f t="shared" si="40"/>
        <v>0</v>
      </c>
      <c r="BJ73" s="42">
        <f t="shared" si="72"/>
        <v>0</v>
      </c>
      <c r="BK73" s="42"/>
      <c r="BN73" s="36" t="str">
        <f t="shared" si="38"/>
        <v/>
      </c>
      <c r="BO73" s="36" t="str">
        <f t="shared" si="38"/>
        <v/>
      </c>
      <c r="BP73" s="36" t="str">
        <f t="shared" si="38"/>
        <v/>
      </c>
      <c r="BQ73" s="36" t="str">
        <f t="shared" si="60"/>
        <v/>
      </c>
      <c r="BR73" s="36" t="str">
        <f t="shared" si="61"/>
        <v/>
      </c>
      <c r="BS73" s="36" t="str">
        <f t="shared" si="62"/>
        <v/>
      </c>
      <c r="BT73" s="36" t="str">
        <f t="shared" si="75"/>
        <v>00000</v>
      </c>
      <c r="BU73" s="36" t="str">
        <f t="shared" si="63"/>
        <v>93AE</v>
      </c>
      <c r="BV73" s="36" t="str">
        <f t="shared" si="76"/>
        <v>0000000</v>
      </c>
      <c r="BW73" s="36" t="str">
        <f t="shared" si="64"/>
        <v/>
      </c>
      <c r="BX73" s="36" t="str">
        <f t="shared" si="65"/>
        <v/>
      </c>
      <c r="BY73" s="36" t="str">
        <f t="shared" si="73"/>
        <v/>
      </c>
      <c r="BZ73" s="43" t="str">
        <f t="shared" si="39"/>
        <v/>
      </c>
      <c r="CA73" s="36" t="str">
        <f t="shared" si="66"/>
        <v/>
      </c>
      <c r="CB73" s="43" t="str">
        <f t="shared" si="67"/>
        <v>00000000000000000000</v>
      </c>
      <c r="CC73" s="43" t="str">
        <f>IFERROR(VLOOKUP(BA73,[1]Opcodes!$A$1:$B$88,2, FALSE),"")</f>
        <v/>
      </c>
      <c r="CD73" s="36" t="str">
        <f>SUBSTITUTE(SUBSTITUTE(SUBSTITUTE(SUBSTITUTE(SUBSTITUTE(SUBSTITUTE(SUBSTITUTE(SUBSTITUTE(SUBSTITUTE(SUBSTITUTE(CC73,[1]Opcodes!$I$3,BN73),[1]Opcodes!$I$4,'Compile Sheet'!BO73),[1]Opcodes!$I$5,BP73),[1]Opcodes!$I$6,CA73),[1]Opcodes!$I$8,BW73),[1]Opcodes!$I$9,BX73),[1]Opcodes!$I$10,BY73),[1]Opcodes!$I$11,BZ73),[1]Opcodes!$I$15,"00000"),[1]Opcodes!$I$13,CB73)</f>
        <v/>
      </c>
      <c r="CE73" s="36" t="str">
        <f t="shared" si="68"/>
        <v/>
      </c>
      <c r="CF73" s="36" t="str">
        <f t="shared" si="69"/>
        <v/>
      </c>
      <c r="CG73" s="36" t="str">
        <f t="shared" si="41"/>
        <v xml:space="preserve"> </v>
      </c>
      <c r="CI73" t="s">
        <v>148</v>
      </c>
    </row>
    <row r="74" spans="2:87">
      <c r="B74" s="36">
        <f t="shared" si="48"/>
        <v>0</v>
      </c>
      <c r="C74" s="36" t="str">
        <f>IFERROR(IF(INDEX($R$1:$AD$24,F74,Code!$L$1),E74,""),"")</f>
        <v/>
      </c>
      <c r="D74" s="1" t="str">
        <f t="shared" si="52"/>
        <v/>
      </c>
      <c r="E74" t="str">
        <f t="shared" si="49"/>
        <v/>
      </c>
      <c r="F74" s="1">
        <f>IFERROR(VLOOKUP(INDEX(Code!$A:$A,'Compile Sheet'!AL74),'Compile Sheet'!$AF$1:$AG$24,2,FALSE),0)</f>
        <v>0</v>
      </c>
      <c r="AK74" s="1">
        <f t="shared" si="50"/>
        <v>0</v>
      </c>
      <c r="AL74" s="1" t="str">
        <f t="shared" si="53"/>
        <v/>
      </c>
      <c r="AM74" s="1" t="e">
        <f t="shared" si="70"/>
        <v>#VALUE!</v>
      </c>
      <c r="AN74" s="1" t="e">
        <f t="shared" si="51"/>
        <v>#VALUE!</v>
      </c>
      <c r="AP74" s="36">
        <f>IF(LEFT(AT74,4)=".org",MAX(AP$1:AP73)+1,0)</f>
        <v>0</v>
      </c>
      <c r="AQ74" s="1" t="str">
        <f>IF(AT73="","",MAX(AQ75:AQ$128)+1)</f>
        <v/>
      </c>
      <c r="AR74" s="1" t="str">
        <f t="shared" si="54"/>
        <v/>
      </c>
      <c r="AS74" s="1" t="str">
        <f t="shared" si="77"/>
        <v>0x8005B148</v>
      </c>
      <c r="AT74" s="41" t="str">
        <f>INDEX(Code!$1:$1048576,ROW(),$M$3)&amp;""</f>
        <v/>
      </c>
      <c r="AU74" s="36">
        <v>1</v>
      </c>
      <c r="AV74" s="36" t="str">
        <f t="shared" si="55"/>
        <v/>
      </c>
      <c r="AW74" s="36">
        <f t="shared" si="56"/>
        <v>1</v>
      </c>
      <c r="AX74" s="36">
        <f t="shared" si="57"/>
        <v>1</v>
      </c>
      <c r="AY74" s="36">
        <f t="shared" si="58"/>
        <v>1</v>
      </c>
      <c r="AZ74" s="36">
        <f t="shared" si="71"/>
        <v>0</v>
      </c>
      <c r="BA74" s="42" t="e">
        <f t="shared" si="74"/>
        <v>#VALUE!</v>
      </c>
      <c r="BB74" s="42" t="str">
        <f t="shared" si="74"/>
        <v/>
      </c>
      <c r="BC74" s="42" t="str">
        <f t="shared" si="74"/>
        <v/>
      </c>
      <c r="BD74" s="42" t="str">
        <f t="shared" si="74"/>
        <v/>
      </c>
      <c r="BE74" s="42" t="str">
        <f t="shared" si="74"/>
        <v/>
      </c>
      <c r="BF74" s="42">
        <f t="shared" si="59"/>
        <v>0</v>
      </c>
      <c r="BG74" s="42">
        <f t="shared" si="59"/>
        <v>0</v>
      </c>
      <c r="BH74" s="42">
        <f t="shared" si="59"/>
        <v>0</v>
      </c>
      <c r="BI74" s="42">
        <f t="shared" si="40"/>
        <v>0</v>
      </c>
      <c r="BJ74" s="42">
        <f t="shared" si="72"/>
        <v>0</v>
      </c>
      <c r="BK74" s="42"/>
      <c r="BN74" s="36" t="str">
        <f t="shared" si="38"/>
        <v/>
      </c>
      <c r="BO74" s="36" t="str">
        <f t="shared" si="38"/>
        <v/>
      </c>
      <c r="BP74" s="36" t="str">
        <f t="shared" si="38"/>
        <v/>
      </c>
      <c r="BQ74" s="36" t="str">
        <f t="shared" si="60"/>
        <v/>
      </c>
      <c r="BR74" s="36" t="str">
        <f t="shared" si="61"/>
        <v/>
      </c>
      <c r="BS74" s="36" t="str">
        <f t="shared" si="62"/>
        <v/>
      </c>
      <c r="BT74" s="36" t="str">
        <f t="shared" si="75"/>
        <v>00000</v>
      </c>
      <c r="BU74" s="36" t="str">
        <f t="shared" si="63"/>
        <v>93AD</v>
      </c>
      <c r="BV74" s="36" t="str">
        <f t="shared" si="76"/>
        <v>0000000</v>
      </c>
      <c r="BW74" s="36" t="str">
        <f t="shared" si="64"/>
        <v/>
      </c>
      <c r="BX74" s="36" t="str">
        <f t="shared" si="65"/>
        <v/>
      </c>
      <c r="BY74" s="36" t="str">
        <f t="shared" si="73"/>
        <v/>
      </c>
      <c r="BZ74" s="43" t="str">
        <f t="shared" si="39"/>
        <v/>
      </c>
      <c r="CA74" s="36" t="str">
        <f t="shared" si="66"/>
        <v/>
      </c>
      <c r="CB74" s="43" t="str">
        <f t="shared" si="67"/>
        <v>00000000000000000000</v>
      </c>
      <c r="CC74" s="43" t="str">
        <f>IFERROR(VLOOKUP(BA74,[1]Opcodes!$A$1:$B$88,2, FALSE),"")</f>
        <v/>
      </c>
      <c r="CD74" s="36" t="str">
        <f>SUBSTITUTE(SUBSTITUTE(SUBSTITUTE(SUBSTITUTE(SUBSTITUTE(SUBSTITUTE(SUBSTITUTE(SUBSTITUTE(SUBSTITUTE(SUBSTITUTE(CC74,[1]Opcodes!$I$3,BN74),[1]Opcodes!$I$4,'Compile Sheet'!BO74),[1]Opcodes!$I$5,BP74),[1]Opcodes!$I$6,CA74),[1]Opcodes!$I$8,BW74),[1]Opcodes!$I$9,BX74),[1]Opcodes!$I$10,BY74),[1]Opcodes!$I$11,BZ74),[1]Opcodes!$I$15,"00000"),[1]Opcodes!$I$13,CB74)</f>
        <v/>
      </c>
      <c r="CE74" s="36" t="str">
        <f t="shared" si="68"/>
        <v/>
      </c>
      <c r="CF74" s="36" t="str">
        <f t="shared" si="69"/>
        <v/>
      </c>
      <c r="CG74" s="36" t="str">
        <f t="shared" si="41"/>
        <v xml:space="preserve"> </v>
      </c>
      <c r="CI74" t="s">
        <v>148</v>
      </c>
    </row>
    <row r="75" spans="2:87">
      <c r="B75" s="36">
        <f t="shared" si="48"/>
        <v>0</v>
      </c>
      <c r="C75" s="36" t="str">
        <f>IFERROR(IF(INDEX($R$1:$AD$24,F75,Code!$L$1),E75,""),"")</f>
        <v/>
      </c>
      <c r="D75" s="1" t="str">
        <f t="shared" si="52"/>
        <v/>
      </c>
      <c r="E75" t="str">
        <f t="shared" si="49"/>
        <v/>
      </c>
      <c r="F75" s="1">
        <f>IFERROR(VLOOKUP(INDEX(Code!$A:$A,'Compile Sheet'!AL75),'Compile Sheet'!$AF$1:$AG$24,2,FALSE),0)</f>
        <v>0</v>
      </c>
      <c r="AK75" s="1">
        <f t="shared" si="50"/>
        <v>0</v>
      </c>
      <c r="AL75" s="1" t="str">
        <f t="shared" si="53"/>
        <v/>
      </c>
      <c r="AM75" s="1" t="e">
        <f t="shared" si="70"/>
        <v>#VALUE!</v>
      </c>
      <c r="AN75" s="1" t="e">
        <f t="shared" si="51"/>
        <v>#VALUE!</v>
      </c>
      <c r="AP75" s="36">
        <f>IF(LEFT(AT75,4)=".org",MAX(AP$1:AP74)+1,0)</f>
        <v>0</v>
      </c>
      <c r="AQ75" s="1" t="str">
        <f>IF(AT74="","",MAX(AQ76:AQ$128)+1)</f>
        <v/>
      </c>
      <c r="AR75" s="1" t="str">
        <f t="shared" si="54"/>
        <v/>
      </c>
      <c r="AS75" s="1" t="str">
        <f t="shared" si="77"/>
        <v>0x8005B14C</v>
      </c>
      <c r="AT75" s="41" t="str">
        <f>INDEX(Code!$1:$1048576,ROW(),$M$3)&amp;""</f>
        <v/>
      </c>
      <c r="AU75" s="36">
        <v>1</v>
      </c>
      <c r="AV75" s="36" t="str">
        <f t="shared" si="55"/>
        <v/>
      </c>
      <c r="AW75" s="36">
        <f t="shared" si="56"/>
        <v>1</v>
      </c>
      <c r="AX75" s="36">
        <f t="shared" si="57"/>
        <v>1</v>
      </c>
      <c r="AY75" s="36">
        <f t="shared" si="58"/>
        <v>1</v>
      </c>
      <c r="AZ75" s="36">
        <f t="shared" si="71"/>
        <v>0</v>
      </c>
      <c r="BA75" s="42" t="e">
        <f t="shared" si="74"/>
        <v>#VALUE!</v>
      </c>
      <c r="BB75" s="42" t="str">
        <f t="shared" si="74"/>
        <v/>
      </c>
      <c r="BC75" s="42" t="str">
        <f t="shared" si="74"/>
        <v/>
      </c>
      <c r="BD75" s="42" t="str">
        <f t="shared" si="74"/>
        <v/>
      </c>
      <c r="BE75" s="42" t="str">
        <f t="shared" si="74"/>
        <v/>
      </c>
      <c r="BF75" s="42">
        <f t="shared" si="59"/>
        <v>0</v>
      </c>
      <c r="BG75" s="42">
        <f t="shared" si="59"/>
        <v>0</v>
      </c>
      <c r="BH75" s="42">
        <f t="shared" si="59"/>
        <v>0</v>
      </c>
      <c r="BI75" s="42">
        <f t="shared" si="40"/>
        <v>0</v>
      </c>
      <c r="BJ75" s="42">
        <f t="shared" si="72"/>
        <v>0</v>
      </c>
      <c r="BK75" s="42"/>
      <c r="BN75" s="36" t="str">
        <f t="shared" si="38"/>
        <v/>
      </c>
      <c r="BO75" s="36" t="str">
        <f t="shared" si="38"/>
        <v/>
      </c>
      <c r="BP75" s="36" t="str">
        <f t="shared" si="38"/>
        <v/>
      </c>
      <c r="BQ75" s="36" t="str">
        <f t="shared" si="60"/>
        <v/>
      </c>
      <c r="BR75" s="36" t="str">
        <f t="shared" si="61"/>
        <v/>
      </c>
      <c r="BS75" s="36" t="str">
        <f t="shared" si="62"/>
        <v/>
      </c>
      <c r="BT75" s="36" t="str">
        <f t="shared" si="75"/>
        <v>00000</v>
      </c>
      <c r="BU75" s="36" t="str">
        <f t="shared" si="63"/>
        <v>93AC</v>
      </c>
      <c r="BV75" s="36" t="str">
        <f t="shared" si="76"/>
        <v>0000000</v>
      </c>
      <c r="BW75" s="36" t="str">
        <f t="shared" si="64"/>
        <v/>
      </c>
      <c r="BX75" s="36" t="str">
        <f t="shared" si="65"/>
        <v/>
      </c>
      <c r="BY75" s="36" t="str">
        <f t="shared" si="73"/>
        <v/>
      </c>
      <c r="BZ75" s="43" t="str">
        <f t="shared" si="39"/>
        <v/>
      </c>
      <c r="CA75" s="36" t="str">
        <f t="shared" si="66"/>
        <v/>
      </c>
      <c r="CB75" s="43" t="str">
        <f t="shared" si="67"/>
        <v>00000000000000000000</v>
      </c>
      <c r="CC75" s="43" t="str">
        <f>IFERROR(VLOOKUP(BA75,[1]Opcodes!$A$1:$B$88,2, FALSE),"")</f>
        <v/>
      </c>
      <c r="CD75" s="36" t="str">
        <f>SUBSTITUTE(SUBSTITUTE(SUBSTITUTE(SUBSTITUTE(SUBSTITUTE(SUBSTITUTE(SUBSTITUTE(SUBSTITUTE(SUBSTITUTE(SUBSTITUTE(CC75,[1]Opcodes!$I$3,BN75),[1]Opcodes!$I$4,'Compile Sheet'!BO75),[1]Opcodes!$I$5,BP75),[1]Opcodes!$I$6,CA75),[1]Opcodes!$I$8,BW75),[1]Opcodes!$I$9,BX75),[1]Opcodes!$I$10,BY75),[1]Opcodes!$I$11,BZ75),[1]Opcodes!$I$15,"00000"),[1]Opcodes!$I$13,CB75)</f>
        <v/>
      </c>
      <c r="CE75" s="36" t="str">
        <f t="shared" si="68"/>
        <v/>
      </c>
      <c r="CF75" s="36" t="str">
        <f t="shared" si="69"/>
        <v/>
      </c>
      <c r="CG75" s="36" t="str">
        <f t="shared" si="41"/>
        <v xml:space="preserve"> </v>
      </c>
      <c r="CI75" t="s">
        <v>148</v>
      </c>
    </row>
    <row r="76" spans="2:87">
      <c r="B76" s="36">
        <f t="shared" si="48"/>
        <v>0</v>
      </c>
      <c r="C76" s="36" t="str">
        <f>IFERROR(IF(INDEX($R$1:$AD$24,F76,Code!$L$1),E76,""),"")</f>
        <v/>
      </c>
      <c r="D76" s="1" t="str">
        <f t="shared" si="52"/>
        <v/>
      </c>
      <c r="E76" t="str">
        <f t="shared" si="49"/>
        <v/>
      </c>
      <c r="F76" s="1">
        <f>IFERROR(VLOOKUP(INDEX(Code!$A:$A,'Compile Sheet'!AL76),'Compile Sheet'!$AF$1:$AG$24,2,FALSE),0)</f>
        <v>0</v>
      </c>
      <c r="AK76" s="1">
        <f t="shared" si="50"/>
        <v>0</v>
      </c>
      <c r="AL76" s="1" t="str">
        <f t="shared" si="53"/>
        <v/>
      </c>
      <c r="AM76" s="1" t="e">
        <f t="shared" si="70"/>
        <v>#VALUE!</v>
      </c>
      <c r="AN76" s="1" t="e">
        <f t="shared" si="51"/>
        <v>#VALUE!</v>
      </c>
      <c r="AP76" s="36">
        <f>IF(LEFT(AT76,4)=".org",MAX(AP$1:AP75)+1,0)</f>
        <v>0</v>
      </c>
      <c r="AQ76" s="1" t="str">
        <f>IF(AT75="","",MAX(AQ77:AQ$128)+1)</f>
        <v/>
      </c>
      <c r="AR76" s="1" t="str">
        <f t="shared" si="54"/>
        <v/>
      </c>
      <c r="AS76" s="1" t="str">
        <f t="shared" si="77"/>
        <v>0x8005B150</v>
      </c>
      <c r="AT76" s="41" t="str">
        <f>INDEX(Code!$1:$1048576,ROW(),$M$3)&amp;""</f>
        <v/>
      </c>
      <c r="AU76" s="36">
        <v>1</v>
      </c>
      <c r="AV76" s="36" t="str">
        <f t="shared" si="55"/>
        <v/>
      </c>
      <c r="AW76" s="36">
        <f t="shared" si="56"/>
        <v>1</v>
      </c>
      <c r="AX76" s="36">
        <f t="shared" si="57"/>
        <v>1</v>
      </c>
      <c r="AY76" s="36">
        <f t="shared" si="58"/>
        <v>1</v>
      </c>
      <c r="AZ76" s="36">
        <f t="shared" si="71"/>
        <v>0</v>
      </c>
      <c r="BA76" s="42" t="e">
        <f t="shared" si="74"/>
        <v>#VALUE!</v>
      </c>
      <c r="BB76" s="42" t="str">
        <f t="shared" si="74"/>
        <v/>
      </c>
      <c r="BC76" s="42" t="str">
        <f t="shared" si="74"/>
        <v/>
      </c>
      <c r="BD76" s="42" t="str">
        <f t="shared" si="74"/>
        <v/>
      </c>
      <c r="BE76" s="42" t="str">
        <f t="shared" si="74"/>
        <v/>
      </c>
      <c r="BF76" s="42">
        <f t="shared" si="59"/>
        <v>0</v>
      </c>
      <c r="BG76" s="42">
        <f t="shared" si="59"/>
        <v>0</v>
      </c>
      <c r="BH76" s="42">
        <f t="shared" si="59"/>
        <v>0</v>
      </c>
      <c r="BI76" s="42">
        <f t="shared" si="40"/>
        <v>0</v>
      </c>
      <c r="BJ76" s="42">
        <f t="shared" si="72"/>
        <v>0</v>
      </c>
      <c r="BK76" s="42"/>
      <c r="BN76" s="36" t="str">
        <f t="shared" si="38"/>
        <v/>
      </c>
      <c r="BO76" s="36" t="str">
        <f t="shared" si="38"/>
        <v/>
      </c>
      <c r="BP76" s="36" t="str">
        <f t="shared" si="38"/>
        <v/>
      </c>
      <c r="BQ76" s="36" t="str">
        <f t="shared" si="60"/>
        <v/>
      </c>
      <c r="BR76" s="36" t="str">
        <f t="shared" si="61"/>
        <v/>
      </c>
      <c r="BS76" s="36" t="str">
        <f t="shared" si="62"/>
        <v/>
      </c>
      <c r="BT76" s="36" t="str">
        <f t="shared" si="75"/>
        <v>00000</v>
      </c>
      <c r="BU76" s="36" t="str">
        <f t="shared" si="63"/>
        <v>93AB</v>
      </c>
      <c r="BV76" s="36" t="str">
        <f t="shared" si="76"/>
        <v>0000000</v>
      </c>
      <c r="BW76" s="36" t="str">
        <f t="shared" si="64"/>
        <v/>
      </c>
      <c r="BX76" s="36" t="str">
        <f t="shared" si="65"/>
        <v/>
      </c>
      <c r="BY76" s="36" t="str">
        <f t="shared" si="73"/>
        <v/>
      </c>
      <c r="BZ76" s="43" t="str">
        <f t="shared" si="39"/>
        <v/>
      </c>
      <c r="CA76" s="36" t="str">
        <f t="shared" si="66"/>
        <v/>
      </c>
      <c r="CB76" s="43" t="str">
        <f t="shared" si="67"/>
        <v>00000000000000000000</v>
      </c>
      <c r="CC76" s="43" t="str">
        <f>IFERROR(VLOOKUP(BA76,[1]Opcodes!$A$1:$B$88,2, FALSE),"")</f>
        <v/>
      </c>
      <c r="CD76" s="36" t="str">
        <f>SUBSTITUTE(SUBSTITUTE(SUBSTITUTE(SUBSTITUTE(SUBSTITUTE(SUBSTITUTE(SUBSTITUTE(SUBSTITUTE(SUBSTITUTE(SUBSTITUTE(CC76,[1]Opcodes!$I$3,BN76),[1]Opcodes!$I$4,'Compile Sheet'!BO76),[1]Opcodes!$I$5,BP76),[1]Opcodes!$I$6,CA76),[1]Opcodes!$I$8,BW76),[1]Opcodes!$I$9,BX76),[1]Opcodes!$I$10,BY76),[1]Opcodes!$I$11,BZ76),[1]Opcodes!$I$15,"00000"),[1]Opcodes!$I$13,CB76)</f>
        <v/>
      </c>
      <c r="CE76" s="36" t="str">
        <f t="shared" si="68"/>
        <v/>
      </c>
      <c r="CF76" s="36" t="str">
        <f t="shared" si="69"/>
        <v/>
      </c>
      <c r="CG76" s="36" t="str">
        <f t="shared" si="41"/>
        <v xml:space="preserve"> </v>
      </c>
      <c r="CI76" t="s">
        <v>148</v>
      </c>
    </row>
    <row r="77" spans="2:87">
      <c r="B77" s="36">
        <f t="shared" si="48"/>
        <v>0</v>
      </c>
      <c r="C77" s="36" t="str">
        <f>IFERROR(IF(INDEX($R$1:$AD$24,F77,Code!$L$1),E77,""),"")</f>
        <v/>
      </c>
      <c r="D77" s="1" t="str">
        <f t="shared" si="52"/>
        <v/>
      </c>
      <c r="E77" t="str">
        <f t="shared" si="49"/>
        <v/>
      </c>
      <c r="F77" s="1">
        <f>IFERROR(VLOOKUP(INDEX(Code!$A:$A,'Compile Sheet'!AL77),'Compile Sheet'!$AF$1:$AG$24,2,FALSE),0)</f>
        <v>0</v>
      </c>
      <c r="AK77" s="1">
        <f t="shared" si="50"/>
        <v>0</v>
      </c>
      <c r="AL77" s="1" t="str">
        <f t="shared" si="53"/>
        <v/>
      </c>
      <c r="AM77" s="1" t="e">
        <f t="shared" si="70"/>
        <v>#VALUE!</v>
      </c>
      <c r="AN77" s="1" t="e">
        <f t="shared" si="51"/>
        <v>#VALUE!</v>
      </c>
      <c r="AP77" s="36">
        <f>IF(LEFT(AT77,4)=".org",MAX(AP$1:AP76)+1,0)</f>
        <v>0</v>
      </c>
      <c r="AQ77" s="1" t="str">
        <f>IF(AT76="","",MAX(AQ78:AQ$128)+1)</f>
        <v/>
      </c>
      <c r="AR77" s="1" t="str">
        <f t="shared" si="54"/>
        <v/>
      </c>
      <c r="AS77" s="1" t="str">
        <f t="shared" si="77"/>
        <v>0x8005B154</v>
      </c>
      <c r="AT77" s="41" t="str">
        <f>INDEX(Code!$1:$1048576,ROW(),$M$3)&amp;""</f>
        <v/>
      </c>
      <c r="AU77" s="36">
        <v>1</v>
      </c>
      <c r="AV77" s="36" t="str">
        <f t="shared" si="55"/>
        <v/>
      </c>
      <c r="AW77" s="36">
        <f t="shared" si="56"/>
        <v>1</v>
      </c>
      <c r="AX77" s="36">
        <f t="shared" si="57"/>
        <v>1</v>
      </c>
      <c r="AY77" s="36">
        <f t="shared" si="58"/>
        <v>1</v>
      </c>
      <c r="AZ77" s="36">
        <f t="shared" si="71"/>
        <v>0</v>
      </c>
      <c r="BA77" s="42" t="e">
        <f t="shared" si="74"/>
        <v>#VALUE!</v>
      </c>
      <c r="BB77" s="42" t="str">
        <f t="shared" si="74"/>
        <v/>
      </c>
      <c r="BC77" s="42" t="str">
        <f t="shared" si="74"/>
        <v/>
      </c>
      <c r="BD77" s="42" t="str">
        <f t="shared" si="74"/>
        <v/>
      </c>
      <c r="BE77" s="42" t="str">
        <f t="shared" si="74"/>
        <v/>
      </c>
      <c r="BF77" s="42">
        <f t="shared" si="59"/>
        <v>0</v>
      </c>
      <c r="BG77" s="42">
        <f t="shared" si="59"/>
        <v>0</v>
      </c>
      <c r="BH77" s="42">
        <f t="shared" si="59"/>
        <v>0</v>
      </c>
      <c r="BI77" s="42">
        <f t="shared" si="40"/>
        <v>0</v>
      </c>
      <c r="BJ77" s="42">
        <f t="shared" si="72"/>
        <v>0</v>
      </c>
      <c r="BK77" s="42"/>
      <c r="BN77" s="36" t="str">
        <f t="shared" ref="BN77:BP128" si="78">IF(BF77,DEC2BIN(MID(BB77,2,9),5),"")</f>
        <v/>
      </c>
      <c r="BO77" s="36" t="str">
        <f t="shared" si="78"/>
        <v/>
      </c>
      <c r="BP77" s="36" t="str">
        <f t="shared" si="78"/>
        <v/>
      </c>
      <c r="BQ77" s="36" t="str">
        <f t="shared" si="60"/>
        <v/>
      </c>
      <c r="BR77" s="36" t="str">
        <f t="shared" si="61"/>
        <v/>
      </c>
      <c r="BS77" s="36" t="str">
        <f t="shared" si="62"/>
        <v/>
      </c>
      <c r="BT77" s="36" t="str">
        <f t="shared" si="75"/>
        <v>00000</v>
      </c>
      <c r="BU77" s="36" t="str">
        <f t="shared" si="63"/>
        <v>93AA</v>
      </c>
      <c r="BV77" s="36" t="str">
        <f t="shared" si="76"/>
        <v>0000000</v>
      </c>
      <c r="BW77" s="36" t="str">
        <f t="shared" si="64"/>
        <v/>
      </c>
      <c r="BX77" s="36" t="str">
        <f t="shared" si="65"/>
        <v/>
      </c>
      <c r="BY77" s="36" t="str">
        <f t="shared" si="73"/>
        <v/>
      </c>
      <c r="BZ77" s="43" t="str">
        <f t="shared" ref="BZ77:BZ128" si="79">IF(BS77&lt;&gt;"",HEX2BIN(MID(BS77,5,2),8)&amp;HEX2BIN(MID(BS77,7,2),8),"")</f>
        <v/>
      </c>
      <c r="CA77" s="36" t="str">
        <f t="shared" si="66"/>
        <v/>
      </c>
      <c r="CB77" s="43" t="str">
        <f t="shared" si="67"/>
        <v>00000000000000000000</v>
      </c>
      <c r="CC77" s="43" t="str">
        <f>IFERROR(VLOOKUP(BA77,[1]Opcodes!$A$1:$B$88,2, FALSE),"")</f>
        <v/>
      </c>
      <c r="CD77" s="36" t="str">
        <f>SUBSTITUTE(SUBSTITUTE(SUBSTITUTE(SUBSTITUTE(SUBSTITUTE(SUBSTITUTE(SUBSTITUTE(SUBSTITUTE(SUBSTITUTE(SUBSTITUTE(CC77,[1]Opcodes!$I$3,BN77),[1]Opcodes!$I$4,'Compile Sheet'!BO77),[1]Opcodes!$I$5,BP77),[1]Opcodes!$I$6,CA77),[1]Opcodes!$I$8,BW77),[1]Opcodes!$I$9,BX77),[1]Opcodes!$I$10,BY77),[1]Opcodes!$I$11,BZ77),[1]Opcodes!$I$15,"00000"),[1]Opcodes!$I$13,CB77)</f>
        <v/>
      </c>
      <c r="CE77" s="36" t="str">
        <f t="shared" si="68"/>
        <v/>
      </c>
      <c r="CF77" s="36" t="str">
        <f t="shared" si="69"/>
        <v/>
      </c>
      <c r="CG77" s="36" t="str">
        <f t="shared" si="41"/>
        <v xml:space="preserve"> </v>
      </c>
      <c r="CI77" t="s">
        <v>148</v>
      </c>
    </row>
    <row r="78" spans="2:87">
      <c r="B78" s="36">
        <f t="shared" si="48"/>
        <v>0</v>
      </c>
      <c r="C78" s="36" t="str">
        <f>IFERROR(IF(INDEX($R$1:$AD$24,F78,Code!$L$1),E78,""),"")</f>
        <v/>
      </c>
      <c r="D78" s="1" t="str">
        <f t="shared" si="52"/>
        <v/>
      </c>
      <c r="E78" t="str">
        <f t="shared" si="49"/>
        <v/>
      </c>
      <c r="F78" s="1">
        <f>IFERROR(VLOOKUP(INDEX(Code!$A:$A,'Compile Sheet'!AL78),'Compile Sheet'!$AF$1:$AG$24,2,FALSE),0)</f>
        <v>0</v>
      </c>
      <c r="AK78" s="1">
        <f t="shared" si="50"/>
        <v>0</v>
      </c>
      <c r="AL78" s="1" t="str">
        <f t="shared" si="53"/>
        <v/>
      </c>
      <c r="AM78" s="1" t="e">
        <f t="shared" si="70"/>
        <v>#VALUE!</v>
      </c>
      <c r="AN78" s="1" t="e">
        <f t="shared" si="51"/>
        <v>#VALUE!</v>
      </c>
      <c r="AP78" s="36">
        <f>IF(LEFT(AT78,4)=".org",MAX(AP$1:AP77)+1,0)</f>
        <v>0</v>
      </c>
      <c r="AQ78" s="1" t="str">
        <f>IF(AT77="","",MAX(AQ79:AQ$128)+1)</f>
        <v/>
      </c>
      <c r="AR78" s="1" t="str">
        <f t="shared" si="54"/>
        <v/>
      </c>
      <c r="AS78" s="1" t="str">
        <f t="shared" si="77"/>
        <v>0x8005B158</v>
      </c>
      <c r="AT78" s="41" t="str">
        <f>INDEX(Code!$1:$1048576,ROW(),$M$3)&amp;""</f>
        <v/>
      </c>
      <c r="AU78" s="36">
        <v>1</v>
      </c>
      <c r="AV78" s="36" t="str">
        <f t="shared" si="55"/>
        <v/>
      </c>
      <c r="AW78" s="36">
        <f t="shared" si="56"/>
        <v>1</v>
      </c>
      <c r="AX78" s="36">
        <f t="shared" si="57"/>
        <v>1</v>
      </c>
      <c r="AY78" s="36">
        <f t="shared" si="58"/>
        <v>1</v>
      </c>
      <c r="AZ78" s="36">
        <f t="shared" si="71"/>
        <v>0</v>
      </c>
      <c r="BA78" s="42" t="e">
        <f t="shared" si="74"/>
        <v>#VALUE!</v>
      </c>
      <c r="BB78" s="42" t="str">
        <f t="shared" si="74"/>
        <v/>
      </c>
      <c r="BC78" s="42" t="str">
        <f t="shared" si="74"/>
        <v/>
      </c>
      <c r="BD78" s="42" t="str">
        <f t="shared" si="74"/>
        <v/>
      </c>
      <c r="BE78" s="42" t="str">
        <f t="shared" si="74"/>
        <v/>
      </c>
      <c r="BF78" s="42">
        <f t="shared" si="59"/>
        <v>0</v>
      </c>
      <c r="BG78" s="42">
        <f t="shared" si="59"/>
        <v>0</v>
      </c>
      <c r="BH78" s="42">
        <f t="shared" si="59"/>
        <v>0</v>
      </c>
      <c r="BI78" s="42">
        <f t="shared" si="40"/>
        <v>0</v>
      </c>
      <c r="BJ78" s="42">
        <f t="shared" si="72"/>
        <v>0</v>
      </c>
      <c r="BK78" s="42"/>
      <c r="BN78" s="36" t="str">
        <f t="shared" si="78"/>
        <v/>
      </c>
      <c r="BO78" s="36" t="str">
        <f t="shared" si="78"/>
        <v/>
      </c>
      <c r="BP78" s="36" t="str">
        <f t="shared" si="78"/>
        <v/>
      </c>
      <c r="BQ78" s="36" t="str">
        <f t="shared" si="60"/>
        <v/>
      </c>
      <c r="BR78" s="36" t="str">
        <f t="shared" si="61"/>
        <v/>
      </c>
      <c r="BS78" s="36" t="str">
        <f t="shared" si="62"/>
        <v/>
      </c>
      <c r="BT78" s="36" t="str">
        <f t="shared" si="75"/>
        <v>00000</v>
      </c>
      <c r="BU78" s="36" t="str">
        <f t="shared" si="63"/>
        <v>93A9</v>
      </c>
      <c r="BV78" s="36" t="str">
        <f t="shared" si="76"/>
        <v>0000000</v>
      </c>
      <c r="BW78" s="36" t="str">
        <f t="shared" si="64"/>
        <v/>
      </c>
      <c r="BX78" s="36" t="str">
        <f t="shared" si="65"/>
        <v/>
      </c>
      <c r="BY78" s="36" t="str">
        <f t="shared" si="73"/>
        <v/>
      </c>
      <c r="BZ78" s="43" t="str">
        <f t="shared" si="79"/>
        <v/>
      </c>
      <c r="CA78" s="36" t="str">
        <f t="shared" si="66"/>
        <v/>
      </c>
      <c r="CB78" s="43" t="str">
        <f t="shared" si="67"/>
        <v>00000000000000000000</v>
      </c>
      <c r="CC78" s="43" t="str">
        <f>IFERROR(VLOOKUP(BA78,[1]Opcodes!$A$1:$B$88,2, FALSE),"")</f>
        <v/>
      </c>
      <c r="CD78" s="36" t="str">
        <f>SUBSTITUTE(SUBSTITUTE(SUBSTITUTE(SUBSTITUTE(SUBSTITUTE(SUBSTITUTE(SUBSTITUTE(SUBSTITUTE(SUBSTITUTE(SUBSTITUTE(CC78,[1]Opcodes!$I$3,BN78),[1]Opcodes!$I$4,'Compile Sheet'!BO78),[1]Opcodes!$I$5,BP78),[1]Opcodes!$I$6,CA78),[1]Opcodes!$I$8,BW78),[1]Opcodes!$I$9,BX78),[1]Opcodes!$I$10,BY78),[1]Opcodes!$I$11,BZ78),[1]Opcodes!$I$15,"00000"),[1]Opcodes!$I$13,CB78)</f>
        <v/>
      </c>
      <c r="CE78" s="36" t="str">
        <f t="shared" si="68"/>
        <v/>
      </c>
      <c r="CF78" s="36" t="str">
        <f t="shared" si="69"/>
        <v/>
      </c>
      <c r="CG78" s="36" t="str">
        <f t="shared" si="41"/>
        <v xml:space="preserve"> </v>
      </c>
      <c r="CI78" t="s">
        <v>148</v>
      </c>
    </row>
    <row r="79" spans="2:87">
      <c r="B79" s="36">
        <f t="shared" si="48"/>
        <v>0</v>
      </c>
      <c r="C79" s="36" t="str">
        <f>IFERROR(IF(INDEX($R$1:$AD$24,F79,Code!$L$1),E79,""),"")</f>
        <v/>
      </c>
      <c r="D79" s="1" t="str">
        <f t="shared" si="52"/>
        <v/>
      </c>
      <c r="E79" t="str">
        <f t="shared" si="49"/>
        <v/>
      </c>
      <c r="F79" s="1">
        <f>IFERROR(VLOOKUP(INDEX(Code!$A:$A,'Compile Sheet'!AL79),'Compile Sheet'!$AF$1:$AG$24,2,FALSE),0)</f>
        <v>0</v>
      </c>
      <c r="AK79" s="1">
        <f t="shared" si="50"/>
        <v>0</v>
      </c>
      <c r="AL79" s="1" t="str">
        <f t="shared" si="53"/>
        <v/>
      </c>
      <c r="AM79" s="1" t="e">
        <f t="shared" si="70"/>
        <v>#VALUE!</v>
      </c>
      <c r="AN79" s="1" t="e">
        <f t="shared" si="51"/>
        <v>#VALUE!</v>
      </c>
      <c r="AP79" s="36">
        <f>IF(LEFT(AT79,4)=".org",MAX(AP$1:AP78)+1,0)</f>
        <v>0</v>
      </c>
      <c r="AQ79" s="1" t="str">
        <f>IF(AT78="","",MAX(AQ80:AQ$128)+1)</f>
        <v/>
      </c>
      <c r="AR79" s="1" t="str">
        <f t="shared" si="54"/>
        <v/>
      </c>
      <c r="AS79" s="1" t="str">
        <f t="shared" si="77"/>
        <v>0x8005B15C</v>
      </c>
      <c r="AT79" s="41" t="str">
        <f>INDEX(Code!$1:$1048576,ROW(),$M$3)&amp;""</f>
        <v/>
      </c>
      <c r="AU79" s="36">
        <v>1</v>
      </c>
      <c r="AV79" s="36" t="str">
        <f t="shared" si="55"/>
        <v/>
      </c>
      <c r="AW79" s="36">
        <f t="shared" si="56"/>
        <v>1</v>
      </c>
      <c r="AX79" s="36">
        <f t="shared" si="57"/>
        <v>1</v>
      </c>
      <c r="AY79" s="36">
        <f t="shared" si="58"/>
        <v>1</v>
      </c>
      <c r="AZ79" s="36">
        <f t="shared" si="71"/>
        <v>0</v>
      </c>
      <c r="BA79" s="42" t="e">
        <f t="shared" si="74"/>
        <v>#VALUE!</v>
      </c>
      <c r="BB79" s="42" t="str">
        <f t="shared" si="74"/>
        <v/>
      </c>
      <c r="BC79" s="42" t="str">
        <f t="shared" si="74"/>
        <v/>
      </c>
      <c r="BD79" s="42" t="str">
        <f t="shared" si="74"/>
        <v/>
      </c>
      <c r="BE79" s="42" t="str">
        <f t="shared" si="74"/>
        <v/>
      </c>
      <c r="BF79" s="42">
        <f t="shared" si="59"/>
        <v>0</v>
      </c>
      <c r="BG79" s="42">
        <f t="shared" si="59"/>
        <v>0</v>
      </c>
      <c r="BH79" s="42">
        <f t="shared" si="59"/>
        <v>0</v>
      </c>
      <c r="BI79" s="42">
        <f t="shared" si="40"/>
        <v>0</v>
      </c>
      <c r="BJ79" s="42">
        <f t="shared" si="72"/>
        <v>0</v>
      </c>
      <c r="BK79" s="42"/>
      <c r="BN79" s="36" t="str">
        <f t="shared" si="78"/>
        <v/>
      </c>
      <c r="BO79" s="36" t="str">
        <f t="shared" si="78"/>
        <v/>
      </c>
      <c r="BP79" s="36" t="str">
        <f t="shared" si="78"/>
        <v/>
      </c>
      <c r="BQ79" s="36" t="str">
        <f t="shared" si="60"/>
        <v/>
      </c>
      <c r="BR79" s="36" t="str">
        <f t="shared" si="61"/>
        <v/>
      </c>
      <c r="BS79" s="36" t="str">
        <f t="shared" si="62"/>
        <v/>
      </c>
      <c r="BT79" s="36" t="str">
        <f t="shared" si="75"/>
        <v>00000</v>
      </c>
      <c r="BU79" s="36" t="str">
        <f t="shared" si="63"/>
        <v>93A8</v>
      </c>
      <c r="BV79" s="36" t="str">
        <f t="shared" si="76"/>
        <v>0000000</v>
      </c>
      <c r="BW79" s="36" t="str">
        <f t="shared" si="64"/>
        <v/>
      </c>
      <c r="BX79" s="36" t="str">
        <f t="shared" si="65"/>
        <v/>
      </c>
      <c r="BY79" s="36" t="str">
        <f t="shared" si="73"/>
        <v/>
      </c>
      <c r="BZ79" s="43" t="str">
        <f t="shared" si="79"/>
        <v/>
      </c>
      <c r="CA79" s="36" t="str">
        <f t="shared" si="66"/>
        <v/>
      </c>
      <c r="CB79" s="43" t="str">
        <f t="shared" si="67"/>
        <v>00000000000000000000</v>
      </c>
      <c r="CC79" s="43" t="str">
        <f>IFERROR(VLOOKUP(BA79,[1]Opcodes!$A$1:$B$88,2, FALSE),"")</f>
        <v/>
      </c>
      <c r="CD79" s="36" t="str">
        <f>SUBSTITUTE(SUBSTITUTE(SUBSTITUTE(SUBSTITUTE(SUBSTITUTE(SUBSTITUTE(SUBSTITUTE(SUBSTITUTE(SUBSTITUTE(SUBSTITUTE(CC79,[1]Opcodes!$I$3,BN79),[1]Opcodes!$I$4,'Compile Sheet'!BO79),[1]Opcodes!$I$5,BP79),[1]Opcodes!$I$6,CA79),[1]Opcodes!$I$8,BW79),[1]Opcodes!$I$9,BX79),[1]Opcodes!$I$10,BY79),[1]Opcodes!$I$11,BZ79),[1]Opcodes!$I$15,"00000"),[1]Opcodes!$I$13,CB79)</f>
        <v/>
      </c>
      <c r="CE79" s="36" t="str">
        <f t="shared" si="68"/>
        <v/>
      </c>
      <c r="CF79" s="36" t="str">
        <f t="shared" si="69"/>
        <v/>
      </c>
      <c r="CG79" s="36" t="str">
        <f t="shared" si="41"/>
        <v xml:space="preserve"> </v>
      </c>
      <c r="CI79" t="s">
        <v>148</v>
      </c>
    </row>
    <row r="80" spans="2:87">
      <c r="B80" s="36">
        <f t="shared" si="48"/>
        <v>0</v>
      </c>
      <c r="C80" s="36" t="str">
        <f>IFERROR(IF(INDEX($R$1:$AD$24,F80,Code!$L$1),E80,""),"")</f>
        <v/>
      </c>
      <c r="D80" s="1" t="str">
        <f t="shared" si="52"/>
        <v/>
      </c>
      <c r="E80" t="str">
        <f t="shared" si="49"/>
        <v/>
      </c>
      <c r="F80" s="1">
        <f>IFERROR(VLOOKUP(INDEX(Code!$A:$A,'Compile Sheet'!AL80),'Compile Sheet'!$AF$1:$AG$24,2,FALSE),0)</f>
        <v>0</v>
      </c>
      <c r="AK80" s="1">
        <f t="shared" si="50"/>
        <v>0</v>
      </c>
      <c r="AL80" s="1" t="str">
        <f t="shared" si="53"/>
        <v/>
      </c>
      <c r="AM80" s="1" t="e">
        <f t="shared" si="70"/>
        <v>#VALUE!</v>
      </c>
      <c r="AN80" s="1" t="e">
        <f t="shared" si="51"/>
        <v>#VALUE!</v>
      </c>
      <c r="AP80" s="36">
        <f>IF(LEFT(AT80,4)=".org",MAX(AP$1:AP79)+1,0)</f>
        <v>0</v>
      </c>
      <c r="AQ80" s="1" t="str">
        <f>IF(AT79="","",MAX(AQ81:AQ$128)+1)</f>
        <v/>
      </c>
      <c r="AR80" s="1" t="str">
        <f t="shared" si="54"/>
        <v/>
      </c>
      <c r="AS80" s="1" t="str">
        <f t="shared" si="77"/>
        <v>0x8005B160</v>
      </c>
      <c r="AT80" s="41" t="str">
        <f>INDEX(Code!$1:$1048576,ROW(),$M$3)&amp;""</f>
        <v/>
      </c>
      <c r="AU80" s="36">
        <v>1</v>
      </c>
      <c r="AV80" s="36" t="str">
        <f t="shared" si="55"/>
        <v/>
      </c>
      <c r="AW80" s="36">
        <f t="shared" si="56"/>
        <v>1</v>
      </c>
      <c r="AX80" s="36">
        <f t="shared" si="57"/>
        <v>1</v>
      </c>
      <c r="AY80" s="36">
        <f t="shared" si="58"/>
        <v>1</v>
      </c>
      <c r="AZ80" s="36">
        <f t="shared" si="71"/>
        <v>0</v>
      </c>
      <c r="BA80" s="42" t="e">
        <f t="shared" si="74"/>
        <v>#VALUE!</v>
      </c>
      <c r="BB80" s="42" t="str">
        <f t="shared" si="74"/>
        <v/>
      </c>
      <c r="BC80" s="42" t="str">
        <f t="shared" si="74"/>
        <v/>
      </c>
      <c r="BD80" s="42" t="str">
        <f t="shared" si="74"/>
        <v/>
      </c>
      <c r="BE80" s="42" t="str">
        <f t="shared" si="74"/>
        <v/>
      </c>
      <c r="BF80" s="42">
        <f t="shared" si="59"/>
        <v>0</v>
      </c>
      <c r="BG80" s="42">
        <f t="shared" si="59"/>
        <v>0</v>
      </c>
      <c r="BH80" s="42">
        <f t="shared" si="59"/>
        <v>0</v>
      </c>
      <c r="BI80" s="42">
        <f t="shared" ref="BI80:BI128" si="80">IFERROR(IFERROR(IFERROR(IFERROR(IF(SEARCH("0x",BB80),1),IF(SEARCH("0x",BC80),2)),IF(SEARCH("0x",BD80),3)),IF(SEARCH("0x",BE80),4)),0)</f>
        <v>0</v>
      </c>
      <c r="BJ80" s="42">
        <f t="shared" si="72"/>
        <v>0</v>
      </c>
      <c r="BK80" s="42"/>
      <c r="BN80" s="36" t="str">
        <f t="shared" si="78"/>
        <v/>
      </c>
      <c r="BO80" s="36" t="str">
        <f t="shared" si="78"/>
        <v/>
      </c>
      <c r="BP80" s="36" t="str">
        <f t="shared" si="78"/>
        <v/>
      </c>
      <c r="BQ80" s="36" t="str">
        <f t="shared" si="60"/>
        <v/>
      </c>
      <c r="BR80" s="36" t="str">
        <f t="shared" si="61"/>
        <v/>
      </c>
      <c r="BS80" s="36" t="str">
        <f t="shared" si="62"/>
        <v/>
      </c>
      <c r="BT80" s="36" t="str">
        <f t="shared" si="75"/>
        <v>00000</v>
      </c>
      <c r="BU80" s="36" t="str">
        <f t="shared" si="63"/>
        <v>93A7</v>
      </c>
      <c r="BV80" s="36" t="str">
        <f t="shared" si="76"/>
        <v>0000000</v>
      </c>
      <c r="BW80" s="36" t="str">
        <f t="shared" si="64"/>
        <v/>
      </c>
      <c r="BX80" s="36" t="str">
        <f t="shared" si="65"/>
        <v/>
      </c>
      <c r="BY80" s="36" t="str">
        <f t="shared" si="73"/>
        <v/>
      </c>
      <c r="BZ80" s="43" t="str">
        <f t="shared" si="79"/>
        <v/>
      </c>
      <c r="CA80" s="36" t="str">
        <f t="shared" si="66"/>
        <v/>
      </c>
      <c r="CB80" s="43" t="str">
        <f t="shared" si="67"/>
        <v>00000000000000000000</v>
      </c>
      <c r="CC80" s="43" t="str">
        <f>IFERROR(VLOOKUP(BA80,[1]Opcodes!$A$1:$B$88,2, FALSE),"")</f>
        <v/>
      </c>
      <c r="CD80" s="36" t="str">
        <f>SUBSTITUTE(SUBSTITUTE(SUBSTITUTE(SUBSTITUTE(SUBSTITUTE(SUBSTITUTE(SUBSTITUTE(SUBSTITUTE(SUBSTITUTE(SUBSTITUTE(CC80,[1]Opcodes!$I$3,BN80),[1]Opcodes!$I$4,'Compile Sheet'!BO80),[1]Opcodes!$I$5,BP80),[1]Opcodes!$I$6,CA80),[1]Opcodes!$I$8,BW80),[1]Opcodes!$I$9,BX80),[1]Opcodes!$I$10,BY80),[1]Opcodes!$I$11,BZ80),[1]Opcodes!$I$15,"00000"),[1]Opcodes!$I$13,CB80)</f>
        <v/>
      </c>
      <c r="CE80" s="36" t="str">
        <f t="shared" si="68"/>
        <v/>
      </c>
      <c r="CF80" s="36" t="str">
        <f t="shared" si="69"/>
        <v/>
      </c>
      <c r="CG80" s="36" t="str">
        <f t="shared" ref="CG80:CG128" si="81">IFERROR(IF(CE80&lt;&gt;"","hex",IF(AND(LEN(CD80)&lt;32,LEN(CD80)),NA(),IF(AND(LEN(CC80)=0,LEN(AT80),AP80=0),"Unk."," "))),"Inv.")</f>
        <v xml:space="preserve"> </v>
      </c>
      <c r="CI80" t="s">
        <v>148</v>
      </c>
    </row>
    <row r="81" spans="2:87">
      <c r="B81" s="36">
        <f t="shared" si="48"/>
        <v>0</v>
      </c>
      <c r="C81" s="36" t="str">
        <f>IFERROR(IF(INDEX($R$1:$AD$24,F81,Code!$L$1),E81,""),"")</f>
        <v/>
      </c>
      <c r="D81" s="1" t="str">
        <f t="shared" si="52"/>
        <v/>
      </c>
      <c r="E81" t="str">
        <f t="shared" si="49"/>
        <v/>
      </c>
      <c r="F81" s="1">
        <f>IFERROR(VLOOKUP(INDEX(Code!$A:$A,'Compile Sheet'!AL81),'Compile Sheet'!$AF$1:$AG$24,2,FALSE),0)</f>
        <v>0</v>
      </c>
      <c r="AK81" s="1">
        <f t="shared" si="50"/>
        <v>0</v>
      </c>
      <c r="AL81" s="1" t="str">
        <f t="shared" si="53"/>
        <v/>
      </c>
      <c r="AM81" s="1" t="e">
        <f t="shared" si="70"/>
        <v>#VALUE!</v>
      </c>
      <c r="AN81" s="1" t="e">
        <f t="shared" si="51"/>
        <v>#VALUE!</v>
      </c>
      <c r="AP81" s="36">
        <f>IF(LEFT(AT81,4)=".org",MAX(AP$1:AP80)+1,0)</f>
        <v>0</v>
      </c>
      <c r="AQ81" s="1" t="str">
        <f>IF(AT80="","",MAX(AQ82:AQ$128)+1)</f>
        <v/>
      </c>
      <c r="AR81" s="1" t="str">
        <f t="shared" si="54"/>
        <v/>
      </c>
      <c r="AS81" s="1" t="str">
        <f t="shared" si="77"/>
        <v>0x8005B164</v>
      </c>
      <c r="AT81" s="41" t="str">
        <f>INDEX(Code!$1:$1048576,ROW(),$M$3)&amp;""</f>
        <v/>
      </c>
      <c r="AU81" s="36">
        <v>1</v>
      </c>
      <c r="AV81" s="36" t="str">
        <f t="shared" si="55"/>
        <v/>
      </c>
      <c r="AW81" s="36">
        <f t="shared" si="56"/>
        <v>1</v>
      </c>
      <c r="AX81" s="36">
        <f t="shared" si="57"/>
        <v>1</v>
      </c>
      <c r="AY81" s="36">
        <f t="shared" si="58"/>
        <v>1</v>
      </c>
      <c r="AZ81" s="36">
        <f t="shared" si="71"/>
        <v>0</v>
      </c>
      <c r="BA81" s="42" t="e">
        <f t="shared" si="74"/>
        <v>#VALUE!</v>
      </c>
      <c r="BB81" s="42" t="str">
        <f t="shared" si="74"/>
        <v/>
      </c>
      <c r="BC81" s="42" t="str">
        <f t="shared" si="74"/>
        <v/>
      </c>
      <c r="BD81" s="42" t="str">
        <f t="shared" si="74"/>
        <v/>
      </c>
      <c r="BE81" s="42" t="str">
        <f t="shared" si="74"/>
        <v/>
      </c>
      <c r="BF81" s="42">
        <f t="shared" si="59"/>
        <v>0</v>
      </c>
      <c r="BG81" s="42">
        <f t="shared" si="59"/>
        <v>0</v>
      </c>
      <c r="BH81" s="42">
        <f t="shared" si="59"/>
        <v>0</v>
      </c>
      <c r="BI81" s="42">
        <f t="shared" si="80"/>
        <v>0</v>
      </c>
      <c r="BJ81" s="42">
        <f t="shared" si="72"/>
        <v>0</v>
      </c>
      <c r="BK81" s="42"/>
      <c r="BN81" s="36" t="str">
        <f t="shared" si="78"/>
        <v/>
      </c>
      <c r="BO81" s="36" t="str">
        <f t="shared" si="78"/>
        <v/>
      </c>
      <c r="BP81" s="36" t="str">
        <f t="shared" si="78"/>
        <v/>
      </c>
      <c r="BQ81" s="36" t="str">
        <f t="shared" si="60"/>
        <v/>
      </c>
      <c r="BR81" s="36" t="str">
        <f t="shared" si="61"/>
        <v/>
      </c>
      <c r="BS81" s="36" t="str">
        <f t="shared" si="62"/>
        <v/>
      </c>
      <c r="BT81" s="36" t="str">
        <f t="shared" si="75"/>
        <v>00000</v>
      </c>
      <c r="BU81" s="36" t="str">
        <f t="shared" si="63"/>
        <v>93A6</v>
      </c>
      <c r="BV81" s="36" t="str">
        <f t="shared" si="76"/>
        <v>0000000</v>
      </c>
      <c r="BW81" s="36" t="str">
        <f t="shared" si="64"/>
        <v/>
      </c>
      <c r="BX81" s="36" t="str">
        <f t="shared" si="65"/>
        <v/>
      </c>
      <c r="BY81" s="36" t="str">
        <f t="shared" si="73"/>
        <v/>
      </c>
      <c r="BZ81" s="43" t="str">
        <f t="shared" si="79"/>
        <v/>
      </c>
      <c r="CA81" s="36" t="str">
        <f t="shared" si="66"/>
        <v/>
      </c>
      <c r="CB81" s="43" t="str">
        <f t="shared" si="67"/>
        <v>00000000000000000000</v>
      </c>
      <c r="CC81" s="43" t="str">
        <f>IFERROR(VLOOKUP(BA81,[1]Opcodes!$A$1:$B$88,2, FALSE),"")</f>
        <v/>
      </c>
      <c r="CD81" s="36" t="str">
        <f>SUBSTITUTE(SUBSTITUTE(SUBSTITUTE(SUBSTITUTE(SUBSTITUTE(SUBSTITUTE(SUBSTITUTE(SUBSTITUTE(SUBSTITUTE(SUBSTITUTE(CC81,[1]Opcodes!$I$3,BN81),[1]Opcodes!$I$4,'Compile Sheet'!BO81),[1]Opcodes!$I$5,BP81),[1]Opcodes!$I$6,CA81),[1]Opcodes!$I$8,BW81),[1]Opcodes!$I$9,BX81),[1]Opcodes!$I$10,BY81),[1]Opcodes!$I$11,BZ81),[1]Opcodes!$I$15,"00000"),[1]Opcodes!$I$13,CB81)</f>
        <v/>
      </c>
      <c r="CE81" s="36" t="str">
        <f t="shared" si="68"/>
        <v/>
      </c>
      <c r="CF81" s="36" t="str">
        <f t="shared" si="69"/>
        <v/>
      </c>
      <c r="CG81" s="36" t="str">
        <f t="shared" si="81"/>
        <v xml:space="preserve"> </v>
      </c>
      <c r="CI81" t="s">
        <v>148</v>
      </c>
    </row>
    <row r="82" spans="2:87">
      <c r="B82" s="36">
        <f t="shared" si="48"/>
        <v>0</v>
      </c>
      <c r="C82" s="36" t="str">
        <f>IFERROR(IF(INDEX($R$1:$AD$24,F82,Code!$L$1),E82,""),"")</f>
        <v/>
      </c>
      <c r="D82" s="1" t="str">
        <f t="shared" si="52"/>
        <v/>
      </c>
      <c r="E82" t="str">
        <f t="shared" si="49"/>
        <v/>
      </c>
      <c r="F82" s="1">
        <f>IFERROR(VLOOKUP(INDEX(Code!$A:$A,'Compile Sheet'!AL82),'Compile Sheet'!$AF$1:$AG$24,2,FALSE),0)</f>
        <v>0</v>
      </c>
      <c r="AK82" s="1">
        <f t="shared" si="50"/>
        <v>0</v>
      </c>
      <c r="AL82" s="1" t="str">
        <f t="shared" si="53"/>
        <v/>
      </c>
      <c r="AM82" s="1" t="e">
        <f t="shared" si="70"/>
        <v>#VALUE!</v>
      </c>
      <c r="AN82" s="1" t="e">
        <f t="shared" si="51"/>
        <v>#VALUE!</v>
      </c>
      <c r="AP82" s="36">
        <f>IF(LEFT(AT82,4)=".org",MAX(AP$1:AP81)+1,0)</f>
        <v>0</v>
      </c>
      <c r="AQ82" s="1" t="str">
        <f>IF(AT81="","",MAX(AQ83:AQ$128)+1)</f>
        <v/>
      </c>
      <c r="AR82" s="1" t="str">
        <f t="shared" si="54"/>
        <v/>
      </c>
      <c r="AS82" s="1" t="str">
        <f t="shared" si="77"/>
        <v>0x8005B168</v>
      </c>
      <c r="AT82" s="41" t="str">
        <f>INDEX(Code!$1:$1048576,ROW(),$M$3)&amp;""</f>
        <v/>
      </c>
      <c r="AU82" s="36">
        <v>1</v>
      </c>
      <c r="AV82" s="36" t="str">
        <f t="shared" si="55"/>
        <v/>
      </c>
      <c r="AW82" s="36">
        <f t="shared" si="56"/>
        <v>1</v>
      </c>
      <c r="AX82" s="36">
        <f t="shared" si="57"/>
        <v>1</v>
      </c>
      <c r="AY82" s="36">
        <f t="shared" si="58"/>
        <v>1</v>
      </c>
      <c r="AZ82" s="36">
        <f t="shared" si="71"/>
        <v>0</v>
      </c>
      <c r="BA82" s="42" t="e">
        <f t="shared" si="74"/>
        <v>#VALUE!</v>
      </c>
      <c r="BB82" s="42" t="str">
        <f t="shared" si="74"/>
        <v/>
      </c>
      <c r="BC82" s="42" t="str">
        <f t="shared" si="74"/>
        <v/>
      </c>
      <c r="BD82" s="42" t="str">
        <f t="shared" si="74"/>
        <v/>
      </c>
      <c r="BE82" s="42" t="str">
        <f t="shared" si="74"/>
        <v/>
      </c>
      <c r="BF82" s="42">
        <f t="shared" si="59"/>
        <v>0</v>
      </c>
      <c r="BG82" s="42">
        <f t="shared" si="59"/>
        <v>0</v>
      </c>
      <c r="BH82" s="42">
        <f t="shared" si="59"/>
        <v>0</v>
      </c>
      <c r="BI82" s="42">
        <f t="shared" si="80"/>
        <v>0</v>
      </c>
      <c r="BJ82" s="42">
        <f t="shared" si="72"/>
        <v>0</v>
      </c>
      <c r="BK82" s="42"/>
      <c r="BN82" s="36" t="str">
        <f t="shared" si="78"/>
        <v/>
      </c>
      <c r="BO82" s="36" t="str">
        <f t="shared" si="78"/>
        <v/>
      </c>
      <c r="BP82" s="36" t="str">
        <f t="shared" si="78"/>
        <v/>
      </c>
      <c r="BQ82" s="36" t="str">
        <f t="shared" si="60"/>
        <v/>
      </c>
      <c r="BR82" s="36" t="str">
        <f t="shared" si="61"/>
        <v/>
      </c>
      <c r="BS82" s="36" t="str">
        <f t="shared" si="62"/>
        <v/>
      </c>
      <c r="BT82" s="36" t="str">
        <f t="shared" si="75"/>
        <v>00000</v>
      </c>
      <c r="BU82" s="36" t="str">
        <f t="shared" si="63"/>
        <v>93A5</v>
      </c>
      <c r="BV82" s="36" t="str">
        <f t="shared" si="76"/>
        <v>0000000</v>
      </c>
      <c r="BW82" s="36" t="str">
        <f t="shared" si="64"/>
        <v/>
      </c>
      <c r="BX82" s="36" t="str">
        <f t="shared" si="65"/>
        <v/>
      </c>
      <c r="BY82" s="36" t="str">
        <f t="shared" si="73"/>
        <v/>
      </c>
      <c r="BZ82" s="43" t="str">
        <f t="shared" si="79"/>
        <v/>
      </c>
      <c r="CA82" s="36" t="str">
        <f t="shared" si="66"/>
        <v/>
      </c>
      <c r="CB82" s="43" t="str">
        <f t="shared" si="67"/>
        <v>00000000000000000000</v>
      </c>
      <c r="CC82" s="43" t="str">
        <f>IFERROR(VLOOKUP(BA82,[1]Opcodes!$A$1:$B$88,2, FALSE),"")</f>
        <v/>
      </c>
      <c r="CD82" s="36" t="str">
        <f>SUBSTITUTE(SUBSTITUTE(SUBSTITUTE(SUBSTITUTE(SUBSTITUTE(SUBSTITUTE(SUBSTITUTE(SUBSTITUTE(SUBSTITUTE(SUBSTITUTE(CC82,[1]Opcodes!$I$3,BN82),[1]Opcodes!$I$4,'Compile Sheet'!BO82),[1]Opcodes!$I$5,BP82),[1]Opcodes!$I$6,CA82),[1]Opcodes!$I$8,BW82),[1]Opcodes!$I$9,BX82),[1]Opcodes!$I$10,BY82),[1]Opcodes!$I$11,BZ82),[1]Opcodes!$I$15,"00000"),[1]Opcodes!$I$13,CB82)</f>
        <v/>
      </c>
      <c r="CE82" s="36" t="str">
        <f t="shared" si="68"/>
        <v/>
      </c>
      <c r="CF82" s="36" t="str">
        <f t="shared" si="69"/>
        <v/>
      </c>
      <c r="CG82" s="36" t="str">
        <f t="shared" si="81"/>
        <v xml:space="preserve"> </v>
      </c>
      <c r="CI82" t="s">
        <v>148</v>
      </c>
    </row>
    <row r="83" spans="2:87">
      <c r="B83" s="36">
        <f t="shared" si="48"/>
        <v>0</v>
      </c>
      <c r="C83" s="36" t="str">
        <f>IFERROR(IF(INDEX($R$1:$AD$24,F83,Code!$L$1),E83,""),"")</f>
        <v/>
      </c>
      <c r="D83" s="1" t="str">
        <f t="shared" si="52"/>
        <v/>
      </c>
      <c r="E83" t="str">
        <f t="shared" si="49"/>
        <v/>
      </c>
      <c r="F83" s="1">
        <f>IFERROR(VLOOKUP(INDEX(Code!$A:$A,'Compile Sheet'!AL83),'Compile Sheet'!$AF$1:$AG$24,2,FALSE),0)</f>
        <v>0</v>
      </c>
      <c r="AK83" s="1">
        <f t="shared" si="50"/>
        <v>0</v>
      </c>
      <c r="AL83" s="1" t="str">
        <f t="shared" si="53"/>
        <v/>
      </c>
      <c r="AM83" s="1" t="e">
        <f t="shared" si="70"/>
        <v>#VALUE!</v>
      </c>
      <c r="AN83" s="1" t="e">
        <f t="shared" si="51"/>
        <v>#VALUE!</v>
      </c>
      <c r="AP83" s="36">
        <f>IF(LEFT(AT83,4)=".org",MAX(AP$1:AP82)+1,0)</f>
        <v>0</v>
      </c>
      <c r="AQ83" s="1" t="str">
        <f>IF(AT82="","",MAX(AQ84:AQ$128)+1)</f>
        <v/>
      </c>
      <c r="AR83" s="1" t="str">
        <f t="shared" si="54"/>
        <v/>
      </c>
      <c r="AS83" s="1" t="str">
        <f t="shared" si="77"/>
        <v>0x8005B16C</v>
      </c>
      <c r="AT83" s="41" t="str">
        <f>INDEX(Code!$1:$1048576,ROW(),$M$3)&amp;""</f>
        <v/>
      </c>
      <c r="AU83" s="36">
        <v>1</v>
      </c>
      <c r="AV83" s="36" t="str">
        <f t="shared" si="55"/>
        <v/>
      </c>
      <c r="AW83" s="36">
        <f t="shared" si="56"/>
        <v>1</v>
      </c>
      <c r="AX83" s="36">
        <f t="shared" si="57"/>
        <v>1</v>
      </c>
      <c r="AY83" s="36">
        <f t="shared" si="58"/>
        <v>1</v>
      </c>
      <c r="AZ83" s="36">
        <f t="shared" si="71"/>
        <v>0</v>
      </c>
      <c r="BA83" s="42" t="e">
        <f t="shared" si="74"/>
        <v>#VALUE!</v>
      </c>
      <c r="BB83" s="42" t="str">
        <f t="shared" si="74"/>
        <v/>
      </c>
      <c r="BC83" s="42" t="str">
        <f t="shared" si="74"/>
        <v/>
      </c>
      <c r="BD83" s="42" t="str">
        <f t="shared" si="74"/>
        <v/>
      </c>
      <c r="BE83" s="42" t="str">
        <f t="shared" si="74"/>
        <v/>
      </c>
      <c r="BF83" s="42">
        <f t="shared" si="59"/>
        <v>0</v>
      </c>
      <c r="BG83" s="42">
        <f t="shared" si="59"/>
        <v>0</v>
      </c>
      <c r="BH83" s="42">
        <f t="shared" si="59"/>
        <v>0</v>
      </c>
      <c r="BI83" s="42">
        <f t="shared" si="80"/>
        <v>0</v>
      </c>
      <c r="BJ83" s="42">
        <f t="shared" si="72"/>
        <v>0</v>
      </c>
      <c r="BK83" s="42"/>
      <c r="BN83" s="36" t="str">
        <f t="shared" si="78"/>
        <v/>
      </c>
      <c r="BO83" s="36" t="str">
        <f t="shared" si="78"/>
        <v/>
      </c>
      <c r="BP83" s="36" t="str">
        <f t="shared" si="78"/>
        <v/>
      </c>
      <c r="BQ83" s="36" t="str">
        <f t="shared" si="60"/>
        <v/>
      </c>
      <c r="BR83" s="36" t="str">
        <f t="shared" si="61"/>
        <v/>
      </c>
      <c r="BS83" s="36" t="str">
        <f t="shared" si="62"/>
        <v/>
      </c>
      <c r="BT83" s="36" t="str">
        <f t="shared" si="75"/>
        <v>00000</v>
      </c>
      <c r="BU83" s="36" t="str">
        <f t="shared" si="63"/>
        <v>93A4</v>
      </c>
      <c r="BV83" s="36" t="str">
        <f t="shared" si="76"/>
        <v>0000000</v>
      </c>
      <c r="BW83" s="36" t="str">
        <f t="shared" si="64"/>
        <v/>
      </c>
      <c r="BX83" s="36" t="str">
        <f t="shared" si="65"/>
        <v/>
      </c>
      <c r="BY83" s="36" t="str">
        <f t="shared" si="73"/>
        <v/>
      </c>
      <c r="BZ83" s="43" t="str">
        <f t="shared" si="79"/>
        <v/>
      </c>
      <c r="CA83" s="36" t="str">
        <f t="shared" si="66"/>
        <v/>
      </c>
      <c r="CB83" s="43" t="str">
        <f t="shared" si="67"/>
        <v>00000000000000000000</v>
      </c>
      <c r="CC83" s="43" t="str">
        <f>IFERROR(VLOOKUP(BA83,[1]Opcodes!$A$1:$B$88,2, FALSE),"")</f>
        <v/>
      </c>
      <c r="CD83" s="36" t="str">
        <f>SUBSTITUTE(SUBSTITUTE(SUBSTITUTE(SUBSTITUTE(SUBSTITUTE(SUBSTITUTE(SUBSTITUTE(SUBSTITUTE(SUBSTITUTE(SUBSTITUTE(CC83,[1]Opcodes!$I$3,BN83),[1]Opcodes!$I$4,'Compile Sheet'!BO83),[1]Opcodes!$I$5,BP83),[1]Opcodes!$I$6,CA83),[1]Opcodes!$I$8,BW83),[1]Opcodes!$I$9,BX83),[1]Opcodes!$I$10,BY83),[1]Opcodes!$I$11,BZ83),[1]Opcodes!$I$15,"00000"),[1]Opcodes!$I$13,CB83)</f>
        <v/>
      </c>
      <c r="CE83" s="36" t="str">
        <f t="shared" si="68"/>
        <v/>
      </c>
      <c r="CF83" s="36" t="str">
        <f t="shared" si="69"/>
        <v/>
      </c>
      <c r="CG83" s="36" t="str">
        <f t="shared" si="81"/>
        <v xml:space="preserve"> </v>
      </c>
      <c r="CI83" t="s">
        <v>148</v>
      </c>
    </row>
    <row r="84" spans="2:87">
      <c r="B84" s="36">
        <f t="shared" si="48"/>
        <v>0</v>
      </c>
      <c r="C84" s="36" t="str">
        <f>IFERROR(IF(INDEX($R$1:$AD$24,F84,Code!$L$1),E84,""),"")</f>
        <v/>
      </c>
      <c r="D84" s="1" t="str">
        <f t="shared" si="52"/>
        <v/>
      </c>
      <c r="E84" t="str">
        <f t="shared" si="49"/>
        <v/>
      </c>
      <c r="F84" s="1">
        <f>IFERROR(VLOOKUP(INDEX(Code!$A:$A,'Compile Sheet'!AL84),'Compile Sheet'!$AF$1:$AG$24,2,FALSE),0)</f>
        <v>0</v>
      </c>
      <c r="AK84" s="1">
        <f t="shared" si="50"/>
        <v>0</v>
      </c>
      <c r="AL84" s="1" t="str">
        <f t="shared" si="53"/>
        <v/>
      </c>
      <c r="AM84" s="1" t="e">
        <f t="shared" si="70"/>
        <v>#VALUE!</v>
      </c>
      <c r="AN84" s="1" t="e">
        <f t="shared" si="51"/>
        <v>#VALUE!</v>
      </c>
      <c r="AP84" s="36">
        <f>IF(LEFT(AT84,4)=".org",MAX(AP$1:AP83)+1,0)</f>
        <v>0</v>
      </c>
      <c r="AQ84" s="1" t="str">
        <f>IF(AT83="","",MAX(AQ85:AQ$128)+1)</f>
        <v/>
      </c>
      <c r="AR84" s="1" t="str">
        <f t="shared" si="54"/>
        <v/>
      </c>
      <c r="AS84" s="1" t="str">
        <f t="shared" si="77"/>
        <v>0x8005B170</v>
      </c>
      <c r="AT84" s="41" t="str">
        <f>INDEX(Code!$1:$1048576,ROW(),$M$3)&amp;""</f>
        <v/>
      </c>
      <c r="AU84" s="36">
        <v>1</v>
      </c>
      <c r="AV84" s="36" t="str">
        <f t="shared" si="55"/>
        <v/>
      </c>
      <c r="AW84" s="36">
        <f t="shared" si="56"/>
        <v>1</v>
      </c>
      <c r="AX84" s="36">
        <f t="shared" si="57"/>
        <v>1</v>
      </c>
      <c r="AY84" s="36">
        <f t="shared" si="58"/>
        <v>1</v>
      </c>
      <c r="AZ84" s="36">
        <f t="shared" si="71"/>
        <v>0</v>
      </c>
      <c r="BA84" s="42" t="e">
        <f t="shared" si="74"/>
        <v>#VALUE!</v>
      </c>
      <c r="BB84" s="42" t="str">
        <f t="shared" si="74"/>
        <v/>
      </c>
      <c r="BC84" s="42" t="str">
        <f t="shared" si="74"/>
        <v/>
      </c>
      <c r="BD84" s="42" t="str">
        <f t="shared" si="74"/>
        <v/>
      </c>
      <c r="BE84" s="42" t="str">
        <f t="shared" si="74"/>
        <v/>
      </c>
      <c r="BF84" s="42">
        <f t="shared" si="59"/>
        <v>0</v>
      </c>
      <c r="BG84" s="42">
        <f t="shared" si="59"/>
        <v>0</v>
      </c>
      <c r="BH84" s="42">
        <f t="shared" si="59"/>
        <v>0</v>
      </c>
      <c r="BI84" s="42">
        <f t="shared" si="80"/>
        <v>0</v>
      </c>
      <c r="BJ84" s="42">
        <f t="shared" si="72"/>
        <v>0</v>
      </c>
      <c r="BK84" s="42"/>
      <c r="BN84" s="36" t="str">
        <f t="shared" si="78"/>
        <v/>
      </c>
      <c r="BO84" s="36" t="str">
        <f t="shared" si="78"/>
        <v/>
      </c>
      <c r="BP84" s="36" t="str">
        <f t="shared" si="78"/>
        <v/>
      </c>
      <c r="BQ84" s="36" t="str">
        <f t="shared" si="60"/>
        <v/>
      </c>
      <c r="BR84" s="36" t="str">
        <f t="shared" si="61"/>
        <v/>
      </c>
      <c r="BS84" s="36" t="str">
        <f t="shared" si="62"/>
        <v/>
      </c>
      <c r="BT84" s="36" t="str">
        <f t="shared" si="75"/>
        <v>00000</v>
      </c>
      <c r="BU84" s="36" t="str">
        <f t="shared" si="63"/>
        <v>93A3</v>
      </c>
      <c r="BV84" s="36" t="str">
        <f t="shared" si="76"/>
        <v>0000000</v>
      </c>
      <c r="BW84" s="36" t="str">
        <f t="shared" si="64"/>
        <v/>
      </c>
      <c r="BX84" s="36" t="str">
        <f t="shared" si="65"/>
        <v/>
      </c>
      <c r="BY84" s="36" t="str">
        <f t="shared" si="73"/>
        <v/>
      </c>
      <c r="BZ84" s="43" t="str">
        <f t="shared" si="79"/>
        <v/>
      </c>
      <c r="CA84" s="36" t="str">
        <f t="shared" si="66"/>
        <v/>
      </c>
      <c r="CB84" s="43" t="str">
        <f t="shared" si="67"/>
        <v>00000000000000000000</v>
      </c>
      <c r="CC84" s="43" t="str">
        <f>IFERROR(VLOOKUP(BA84,[1]Opcodes!$A$1:$B$88,2, FALSE),"")</f>
        <v/>
      </c>
      <c r="CD84" s="36" t="str">
        <f>SUBSTITUTE(SUBSTITUTE(SUBSTITUTE(SUBSTITUTE(SUBSTITUTE(SUBSTITUTE(SUBSTITUTE(SUBSTITUTE(SUBSTITUTE(SUBSTITUTE(CC84,[1]Opcodes!$I$3,BN84),[1]Opcodes!$I$4,'Compile Sheet'!BO84),[1]Opcodes!$I$5,BP84),[1]Opcodes!$I$6,CA84),[1]Opcodes!$I$8,BW84),[1]Opcodes!$I$9,BX84),[1]Opcodes!$I$10,BY84),[1]Opcodes!$I$11,BZ84),[1]Opcodes!$I$15,"00000"),[1]Opcodes!$I$13,CB84)</f>
        <v/>
      </c>
      <c r="CE84" s="36" t="str">
        <f t="shared" si="68"/>
        <v/>
      </c>
      <c r="CF84" s="36" t="str">
        <f t="shared" si="69"/>
        <v/>
      </c>
      <c r="CG84" s="36" t="str">
        <f t="shared" si="81"/>
        <v xml:space="preserve"> </v>
      </c>
      <c r="CI84" t="s">
        <v>148</v>
      </c>
    </row>
    <row r="85" spans="2:87">
      <c r="B85" s="36">
        <f t="shared" si="48"/>
        <v>0</v>
      </c>
      <c r="C85" s="36" t="str">
        <f>IFERROR(IF(INDEX($R$1:$AD$24,F85,Code!$L$1),E85,""),"")</f>
        <v/>
      </c>
      <c r="D85" s="1" t="str">
        <f t="shared" si="52"/>
        <v/>
      </c>
      <c r="E85" t="str">
        <f t="shared" si="49"/>
        <v/>
      </c>
      <c r="F85" s="1">
        <f>IFERROR(VLOOKUP(INDEX(Code!$A:$A,'Compile Sheet'!AL85),'Compile Sheet'!$AF$1:$AG$24,2,FALSE),0)</f>
        <v>0</v>
      </c>
      <c r="AK85" s="1">
        <f t="shared" si="50"/>
        <v>0</v>
      </c>
      <c r="AL85" s="1" t="str">
        <f t="shared" si="53"/>
        <v/>
      </c>
      <c r="AM85" s="1" t="e">
        <f t="shared" si="70"/>
        <v>#VALUE!</v>
      </c>
      <c r="AN85" s="1" t="e">
        <f t="shared" si="51"/>
        <v>#VALUE!</v>
      </c>
      <c r="AP85" s="36">
        <f>IF(LEFT(AT85,4)=".org",MAX(AP$1:AP84)+1,0)</f>
        <v>0</v>
      </c>
      <c r="AQ85" s="1" t="str">
        <f>IF(AT84="","",MAX(AQ86:AQ$128)+1)</f>
        <v/>
      </c>
      <c r="AR85" s="1" t="str">
        <f t="shared" si="54"/>
        <v/>
      </c>
      <c r="AS85" s="1" t="str">
        <f t="shared" si="77"/>
        <v>0x8005B174</v>
      </c>
      <c r="AT85" s="41" t="str">
        <f>INDEX(Code!$1:$1048576,ROW(),$M$3)&amp;""</f>
        <v/>
      </c>
      <c r="AU85" s="36">
        <v>1</v>
      </c>
      <c r="AV85" s="36" t="str">
        <f t="shared" si="55"/>
        <v/>
      </c>
      <c r="AW85" s="36">
        <f t="shared" si="56"/>
        <v>1</v>
      </c>
      <c r="AX85" s="36">
        <f t="shared" si="57"/>
        <v>1</v>
      </c>
      <c r="AY85" s="36">
        <f t="shared" si="58"/>
        <v>1</v>
      </c>
      <c r="AZ85" s="36">
        <f t="shared" si="71"/>
        <v>0</v>
      </c>
      <c r="BA85" s="42" t="e">
        <f t="shared" si="74"/>
        <v>#VALUE!</v>
      </c>
      <c r="BB85" s="42" t="str">
        <f t="shared" si="74"/>
        <v/>
      </c>
      <c r="BC85" s="42" t="str">
        <f t="shared" si="74"/>
        <v/>
      </c>
      <c r="BD85" s="42" t="str">
        <f t="shared" si="74"/>
        <v/>
      </c>
      <c r="BE85" s="42" t="str">
        <f t="shared" si="74"/>
        <v/>
      </c>
      <c r="BF85" s="42">
        <f t="shared" si="59"/>
        <v>0</v>
      </c>
      <c r="BG85" s="42">
        <f t="shared" si="59"/>
        <v>0</v>
      </c>
      <c r="BH85" s="42">
        <f t="shared" si="59"/>
        <v>0</v>
      </c>
      <c r="BI85" s="42">
        <f t="shared" si="80"/>
        <v>0</v>
      </c>
      <c r="BJ85" s="42">
        <f t="shared" si="72"/>
        <v>0</v>
      </c>
      <c r="BK85" s="42"/>
      <c r="BN85" s="36" t="str">
        <f t="shared" si="78"/>
        <v/>
      </c>
      <c r="BO85" s="36" t="str">
        <f t="shared" si="78"/>
        <v/>
      </c>
      <c r="BP85" s="36" t="str">
        <f t="shared" si="78"/>
        <v/>
      </c>
      <c r="BQ85" s="36" t="str">
        <f t="shared" si="60"/>
        <v/>
      </c>
      <c r="BR85" s="36" t="str">
        <f t="shared" si="61"/>
        <v/>
      </c>
      <c r="BS85" s="36" t="str">
        <f t="shared" si="62"/>
        <v/>
      </c>
      <c r="BT85" s="36" t="str">
        <f t="shared" si="75"/>
        <v>00000</v>
      </c>
      <c r="BU85" s="36" t="str">
        <f t="shared" si="63"/>
        <v>93A2</v>
      </c>
      <c r="BV85" s="36" t="str">
        <f t="shared" si="76"/>
        <v>0000000</v>
      </c>
      <c r="BW85" s="36" t="str">
        <f t="shared" si="64"/>
        <v/>
      </c>
      <c r="BX85" s="36" t="str">
        <f t="shared" si="65"/>
        <v/>
      </c>
      <c r="BY85" s="36" t="str">
        <f t="shared" si="73"/>
        <v/>
      </c>
      <c r="BZ85" s="43" t="str">
        <f t="shared" si="79"/>
        <v/>
      </c>
      <c r="CA85" s="36" t="str">
        <f t="shared" si="66"/>
        <v/>
      </c>
      <c r="CB85" s="43" t="str">
        <f t="shared" si="67"/>
        <v>00000000000000000000</v>
      </c>
      <c r="CC85" s="43" t="str">
        <f>IFERROR(VLOOKUP(BA85,[1]Opcodes!$A$1:$B$88,2, FALSE),"")</f>
        <v/>
      </c>
      <c r="CD85" s="36" t="str">
        <f>SUBSTITUTE(SUBSTITUTE(SUBSTITUTE(SUBSTITUTE(SUBSTITUTE(SUBSTITUTE(SUBSTITUTE(SUBSTITUTE(SUBSTITUTE(SUBSTITUTE(CC85,[1]Opcodes!$I$3,BN85),[1]Opcodes!$I$4,'Compile Sheet'!BO85),[1]Opcodes!$I$5,BP85),[1]Opcodes!$I$6,CA85),[1]Opcodes!$I$8,BW85),[1]Opcodes!$I$9,BX85),[1]Opcodes!$I$10,BY85),[1]Opcodes!$I$11,BZ85),[1]Opcodes!$I$15,"00000"),[1]Opcodes!$I$13,CB85)</f>
        <v/>
      </c>
      <c r="CE85" s="36" t="str">
        <f t="shared" si="68"/>
        <v/>
      </c>
      <c r="CF85" s="36" t="str">
        <f t="shared" si="69"/>
        <v/>
      </c>
      <c r="CG85" s="36" t="str">
        <f t="shared" si="81"/>
        <v xml:space="preserve"> </v>
      </c>
      <c r="CI85" t="s">
        <v>148</v>
      </c>
    </row>
    <row r="86" spans="2:87">
      <c r="B86" s="36">
        <f t="shared" si="48"/>
        <v>0</v>
      </c>
      <c r="C86" s="36" t="str">
        <f>IFERROR(IF(INDEX($R$1:$AD$24,F86,Code!$L$1),E86,""),"")</f>
        <v/>
      </c>
      <c r="D86" s="1" t="str">
        <f t="shared" si="52"/>
        <v/>
      </c>
      <c r="E86" t="str">
        <f t="shared" si="49"/>
        <v/>
      </c>
      <c r="F86" s="1">
        <f>IFERROR(VLOOKUP(INDEX(Code!$A:$A,'Compile Sheet'!AL86),'Compile Sheet'!$AF$1:$AG$24,2,FALSE),0)</f>
        <v>0</v>
      </c>
      <c r="AK86" s="1">
        <f t="shared" si="50"/>
        <v>0</v>
      </c>
      <c r="AL86" s="1" t="str">
        <f t="shared" si="53"/>
        <v/>
      </c>
      <c r="AM86" s="1" t="e">
        <f t="shared" si="70"/>
        <v>#VALUE!</v>
      </c>
      <c r="AN86" s="1" t="e">
        <f t="shared" si="51"/>
        <v>#VALUE!</v>
      </c>
      <c r="AP86" s="36">
        <f>IF(LEFT(AT86,4)=".org",MAX(AP$1:AP85)+1,0)</f>
        <v>0</v>
      </c>
      <c r="AQ86" s="1" t="str">
        <f>IF(AT85="","",MAX(AQ87:AQ$128)+1)</f>
        <v/>
      </c>
      <c r="AR86" s="1" t="str">
        <f t="shared" si="54"/>
        <v/>
      </c>
      <c r="AS86" s="1" t="str">
        <f t="shared" si="77"/>
        <v>0x8005B178</v>
      </c>
      <c r="AT86" s="41" t="str">
        <f>INDEX(Code!$1:$1048576,ROW(),$M$3)&amp;""</f>
        <v/>
      </c>
      <c r="AU86" s="36">
        <v>1</v>
      </c>
      <c r="AV86" s="36" t="str">
        <f t="shared" si="55"/>
        <v/>
      </c>
      <c r="AW86" s="36">
        <f t="shared" si="56"/>
        <v>1</v>
      </c>
      <c r="AX86" s="36">
        <f t="shared" si="57"/>
        <v>1</v>
      </c>
      <c r="AY86" s="36">
        <f t="shared" si="58"/>
        <v>1</v>
      </c>
      <c r="AZ86" s="36">
        <f t="shared" si="71"/>
        <v>0</v>
      </c>
      <c r="BA86" s="42" t="e">
        <f t="shared" si="74"/>
        <v>#VALUE!</v>
      </c>
      <c r="BB86" s="42" t="str">
        <f t="shared" si="74"/>
        <v/>
      </c>
      <c r="BC86" s="42" t="str">
        <f t="shared" si="74"/>
        <v/>
      </c>
      <c r="BD86" s="42" t="str">
        <f t="shared" si="74"/>
        <v/>
      </c>
      <c r="BE86" s="42" t="str">
        <f t="shared" si="74"/>
        <v/>
      </c>
      <c r="BF86" s="42">
        <f t="shared" si="59"/>
        <v>0</v>
      </c>
      <c r="BG86" s="42">
        <f t="shared" si="59"/>
        <v>0</v>
      </c>
      <c r="BH86" s="42">
        <f t="shared" si="59"/>
        <v>0</v>
      </c>
      <c r="BI86" s="42">
        <f t="shared" si="80"/>
        <v>0</v>
      </c>
      <c r="BJ86" s="42">
        <f t="shared" si="72"/>
        <v>0</v>
      </c>
      <c r="BK86" s="42"/>
      <c r="BN86" s="36" t="str">
        <f t="shared" si="78"/>
        <v/>
      </c>
      <c r="BO86" s="36" t="str">
        <f t="shared" si="78"/>
        <v/>
      </c>
      <c r="BP86" s="36" t="str">
        <f t="shared" si="78"/>
        <v/>
      </c>
      <c r="BQ86" s="36" t="str">
        <f t="shared" si="60"/>
        <v/>
      </c>
      <c r="BR86" s="36" t="str">
        <f t="shared" si="61"/>
        <v/>
      </c>
      <c r="BS86" s="36" t="str">
        <f t="shared" si="62"/>
        <v/>
      </c>
      <c r="BT86" s="36" t="str">
        <f t="shared" si="75"/>
        <v>00000</v>
      </c>
      <c r="BU86" s="36" t="str">
        <f t="shared" si="63"/>
        <v>93A1</v>
      </c>
      <c r="BV86" s="36" t="str">
        <f t="shared" si="76"/>
        <v>0000000</v>
      </c>
      <c r="BW86" s="36" t="str">
        <f t="shared" si="64"/>
        <v/>
      </c>
      <c r="BX86" s="36" t="str">
        <f t="shared" si="65"/>
        <v/>
      </c>
      <c r="BY86" s="36" t="str">
        <f t="shared" si="73"/>
        <v/>
      </c>
      <c r="BZ86" s="43" t="str">
        <f t="shared" si="79"/>
        <v/>
      </c>
      <c r="CA86" s="36" t="str">
        <f t="shared" si="66"/>
        <v/>
      </c>
      <c r="CB86" s="43" t="str">
        <f t="shared" si="67"/>
        <v>00000000000000000000</v>
      </c>
      <c r="CC86" s="43" t="str">
        <f>IFERROR(VLOOKUP(BA86,[1]Opcodes!$A$1:$B$88,2, FALSE),"")</f>
        <v/>
      </c>
      <c r="CD86" s="36" t="str">
        <f>SUBSTITUTE(SUBSTITUTE(SUBSTITUTE(SUBSTITUTE(SUBSTITUTE(SUBSTITUTE(SUBSTITUTE(SUBSTITUTE(SUBSTITUTE(SUBSTITUTE(CC86,[1]Opcodes!$I$3,BN86),[1]Opcodes!$I$4,'Compile Sheet'!BO86),[1]Opcodes!$I$5,BP86),[1]Opcodes!$I$6,CA86),[1]Opcodes!$I$8,BW86),[1]Opcodes!$I$9,BX86),[1]Opcodes!$I$10,BY86),[1]Opcodes!$I$11,BZ86),[1]Opcodes!$I$15,"00000"),[1]Opcodes!$I$13,CB86)</f>
        <v/>
      </c>
      <c r="CE86" s="36" t="str">
        <f t="shared" si="68"/>
        <v/>
      </c>
      <c r="CF86" s="36" t="str">
        <f t="shared" si="69"/>
        <v/>
      </c>
      <c r="CG86" s="36" t="str">
        <f t="shared" si="81"/>
        <v xml:space="preserve"> </v>
      </c>
      <c r="CI86" t="s">
        <v>148</v>
      </c>
    </row>
    <row r="87" spans="2:87">
      <c r="B87" s="36">
        <f t="shared" si="48"/>
        <v>0</v>
      </c>
      <c r="C87" s="36" t="str">
        <f>IFERROR(IF(INDEX($R$1:$AD$24,F87,Code!$L$1),E87,""),"")</f>
        <v/>
      </c>
      <c r="D87" s="1" t="str">
        <f t="shared" si="52"/>
        <v/>
      </c>
      <c r="E87" t="str">
        <f t="shared" si="49"/>
        <v/>
      </c>
      <c r="F87" s="1">
        <f>IFERROR(VLOOKUP(INDEX(Code!$A:$A,'Compile Sheet'!AL87),'Compile Sheet'!$AF$1:$AG$24,2,FALSE),0)</f>
        <v>0</v>
      </c>
      <c r="AK87" s="1">
        <f t="shared" si="50"/>
        <v>0</v>
      </c>
      <c r="AL87" s="1" t="str">
        <f t="shared" si="53"/>
        <v/>
      </c>
      <c r="AM87" s="1" t="e">
        <f t="shared" si="70"/>
        <v>#VALUE!</v>
      </c>
      <c r="AN87" s="1" t="e">
        <f t="shared" si="51"/>
        <v>#VALUE!</v>
      </c>
      <c r="AP87" s="36">
        <f>IF(LEFT(AT87,4)=".org",MAX(AP$1:AP86)+1,0)</f>
        <v>0</v>
      </c>
      <c r="AQ87" s="1" t="str">
        <f>IF(AT86="","",MAX(AQ88:AQ$128)+1)</f>
        <v/>
      </c>
      <c r="AR87" s="1" t="str">
        <f t="shared" si="54"/>
        <v/>
      </c>
      <c r="AS87" s="1" t="str">
        <f t="shared" si="77"/>
        <v>0x8005B17C</v>
      </c>
      <c r="AT87" s="41" t="str">
        <f>INDEX(Code!$1:$1048576,ROW(),$M$3)&amp;""</f>
        <v/>
      </c>
      <c r="AU87" s="36">
        <v>1</v>
      </c>
      <c r="AV87" s="36" t="str">
        <f t="shared" si="55"/>
        <v/>
      </c>
      <c r="AW87" s="36">
        <f t="shared" si="56"/>
        <v>1</v>
      </c>
      <c r="AX87" s="36">
        <f t="shared" si="57"/>
        <v>1</v>
      </c>
      <c r="AY87" s="36">
        <f t="shared" si="58"/>
        <v>1</v>
      </c>
      <c r="AZ87" s="36">
        <f t="shared" si="71"/>
        <v>0</v>
      </c>
      <c r="BA87" s="42" t="e">
        <f t="shared" si="74"/>
        <v>#VALUE!</v>
      </c>
      <c r="BB87" s="42" t="str">
        <f t="shared" si="74"/>
        <v/>
      </c>
      <c r="BC87" s="42" t="str">
        <f t="shared" si="74"/>
        <v/>
      </c>
      <c r="BD87" s="42" t="str">
        <f t="shared" si="74"/>
        <v/>
      </c>
      <c r="BE87" s="42" t="str">
        <f t="shared" si="74"/>
        <v/>
      </c>
      <c r="BF87" s="42">
        <f t="shared" si="59"/>
        <v>0</v>
      </c>
      <c r="BG87" s="42">
        <f t="shared" si="59"/>
        <v>0</v>
      </c>
      <c r="BH87" s="42">
        <f t="shared" si="59"/>
        <v>0</v>
      </c>
      <c r="BI87" s="42">
        <f t="shared" si="80"/>
        <v>0</v>
      </c>
      <c r="BJ87" s="42">
        <f t="shared" si="72"/>
        <v>0</v>
      </c>
      <c r="BK87" s="42"/>
      <c r="BN87" s="36" t="str">
        <f t="shared" si="78"/>
        <v/>
      </c>
      <c r="BO87" s="36" t="str">
        <f t="shared" si="78"/>
        <v/>
      </c>
      <c r="BP87" s="36" t="str">
        <f t="shared" si="78"/>
        <v/>
      </c>
      <c r="BQ87" s="36" t="str">
        <f t="shared" si="60"/>
        <v/>
      </c>
      <c r="BR87" s="36" t="str">
        <f t="shared" si="61"/>
        <v/>
      </c>
      <c r="BS87" s="36" t="str">
        <f t="shared" si="62"/>
        <v/>
      </c>
      <c r="BT87" s="36" t="str">
        <f t="shared" si="75"/>
        <v>00000</v>
      </c>
      <c r="BU87" s="36" t="str">
        <f t="shared" si="63"/>
        <v>93A0</v>
      </c>
      <c r="BV87" s="36" t="str">
        <f t="shared" si="76"/>
        <v>0000000</v>
      </c>
      <c r="BW87" s="36" t="str">
        <f t="shared" si="64"/>
        <v/>
      </c>
      <c r="BX87" s="36" t="str">
        <f t="shared" si="65"/>
        <v/>
      </c>
      <c r="BY87" s="36" t="str">
        <f t="shared" si="73"/>
        <v/>
      </c>
      <c r="BZ87" s="43" t="str">
        <f t="shared" si="79"/>
        <v/>
      </c>
      <c r="CA87" s="36" t="str">
        <f t="shared" si="66"/>
        <v/>
      </c>
      <c r="CB87" s="43" t="str">
        <f t="shared" si="67"/>
        <v>00000000000000000000</v>
      </c>
      <c r="CC87" s="43" t="str">
        <f>IFERROR(VLOOKUP(BA87,[1]Opcodes!$A$1:$B$88,2, FALSE),"")</f>
        <v/>
      </c>
      <c r="CD87" s="36" t="str">
        <f>SUBSTITUTE(SUBSTITUTE(SUBSTITUTE(SUBSTITUTE(SUBSTITUTE(SUBSTITUTE(SUBSTITUTE(SUBSTITUTE(SUBSTITUTE(SUBSTITUTE(CC87,[1]Opcodes!$I$3,BN87),[1]Opcodes!$I$4,'Compile Sheet'!BO87),[1]Opcodes!$I$5,BP87),[1]Opcodes!$I$6,CA87),[1]Opcodes!$I$8,BW87),[1]Opcodes!$I$9,BX87),[1]Opcodes!$I$10,BY87),[1]Opcodes!$I$11,BZ87),[1]Opcodes!$I$15,"00000"),[1]Opcodes!$I$13,CB87)</f>
        <v/>
      </c>
      <c r="CE87" s="36" t="str">
        <f t="shared" si="68"/>
        <v/>
      </c>
      <c r="CF87" s="36" t="str">
        <f t="shared" si="69"/>
        <v/>
      </c>
      <c r="CG87" s="36" t="str">
        <f t="shared" si="81"/>
        <v xml:space="preserve"> </v>
      </c>
      <c r="CI87" t="s">
        <v>148</v>
      </c>
    </row>
    <row r="88" spans="2:87">
      <c r="B88" s="36">
        <f t="shared" si="48"/>
        <v>0</v>
      </c>
      <c r="C88" s="36" t="str">
        <f>IFERROR(IF(INDEX($R$1:$AD$24,F88,Code!$L$1),E88,""),"")</f>
        <v/>
      </c>
      <c r="D88" s="1" t="str">
        <f t="shared" si="52"/>
        <v/>
      </c>
      <c r="E88" t="str">
        <f t="shared" si="49"/>
        <v/>
      </c>
      <c r="F88" s="1">
        <f>IFERROR(VLOOKUP(INDEX(Code!$A:$A,'Compile Sheet'!AL88),'Compile Sheet'!$AF$1:$AG$24,2,FALSE),0)</f>
        <v>0</v>
      </c>
      <c r="AK88" s="1">
        <f t="shared" si="50"/>
        <v>0</v>
      </c>
      <c r="AL88" s="1" t="str">
        <f t="shared" si="53"/>
        <v/>
      </c>
      <c r="AM88" s="1" t="e">
        <f t="shared" si="70"/>
        <v>#VALUE!</v>
      </c>
      <c r="AN88" s="1" t="e">
        <f t="shared" si="51"/>
        <v>#VALUE!</v>
      </c>
      <c r="AP88" s="36">
        <f>IF(LEFT(AT88,4)=".org",MAX(AP$1:AP87)+1,0)</f>
        <v>0</v>
      </c>
      <c r="AQ88" s="1" t="str">
        <f>IF(AT87="","",MAX(AQ89:AQ$128)+1)</f>
        <v/>
      </c>
      <c r="AR88" s="1" t="str">
        <f t="shared" si="54"/>
        <v/>
      </c>
      <c r="AS88" s="1" t="str">
        <f t="shared" si="77"/>
        <v>0x8005B180</v>
      </c>
      <c r="AT88" s="41" t="str">
        <f>INDEX(Code!$1:$1048576,ROW(),$M$3)&amp;""</f>
        <v/>
      </c>
      <c r="AU88" s="36">
        <v>1</v>
      </c>
      <c r="AV88" s="36" t="str">
        <f t="shared" si="55"/>
        <v/>
      </c>
      <c r="AW88" s="36">
        <f t="shared" si="56"/>
        <v>1</v>
      </c>
      <c r="AX88" s="36">
        <f t="shared" si="57"/>
        <v>1</v>
      </c>
      <c r="AY88" s="36">
        <f t="shared" si="58"/>
        <v>1</v>
      </c>
      <c r="AZ88" s="36">
        <f t="shared" si="71"/>
        <v>0</v>
      </c>
      <c r="BA88" s="42" t="e">
        <f t="shared" si="74"/>
        <v>#VALUE!</v>
      </c>
      <c r="BB88" s="42" t="str">
        <f t="shared" si="74"/>
        <v/>
      </c>
      <c r="BC88" s="42" t="str">
        <f t="shared" si="74"/>
        <v/>
      </c>
      <c r="BD88" s="42" t="str">
        <f t="shared" si="74"/>
        <v/>
      </c>
      <c r="BE88" s="42" t="str">
        <f t="shared" si="74"/>
        <v/>
      </c>
      <c r="BF88" s="42">
        <f t="shared" si="59"/>
        <v>0</v>
      </c>
      <c r="BG88" s="42">
        <f t="shared" si="59"/>
        <v>0</v>
      </c>
      <c r="BH88" s="42">
        <f t="shared" si="59"/>
        <v>0</v>
      </c>
      <c r="BI88" s="42">
        <f t="shared" si="80"/>
        <v>0</v>
      </c>
      <c r="BJ88" s="42">
        <f t="shared" si="72"/>
        <v>0</v>
      </c>
      <c r="BK88" s="42"/>
      <c r="BN88" s="36" t="str">
        <f t="shared" si="78"/>
        <v/>
      </c>
      <c r="BO88" s="36" t="str">
        <f t="shared" si="78"/>
        <v/>
      </c>
      <c r="BP88" s="36" t="str">
        <f t="shared" si="78"/>
        <v/>
      </c>
      <c r="BQ88" s="36" t="str">
        <f t="shared" si="60"/>
        <v/>
      </c>
      <c r="BR88" s="36" t="str">
        <f t="shared" si="61"/>
        <v/>
      </c>
      <c r="BS88" s="36" t="str">
        <f t="shared" si="62"/>
        <v/>
      </c>
      <c r="BT88" s="36" t="str">
        <f t="shared" si="75"/>
        <v>00000</v>
      </c>
      <c r="BU88" s="36" t="str">
        <f t="shared" si="63"/>
        <v>939F</v>
      </c>
      <c r="BV88" s="36" t="str">
        <f t="shared" si="76"/>
        <v>0000000</v>
      </c>
      <c r="BW88" s="36" t="str">
        <f t="shared" si="64"/>
        <v/>
      </c>
      <c r="BX88" s="36" t="str">
        <f t="shared" si="65"/>
        <v/>
      </c>
      <c r="BY88" s="36" t="str">
        <f t="shared" si="73"/>
        <v/>
      </c>
      <c r="BZ88" s="43" t="str">
        <f t="shared" si="79"/>
        <v/>
      </c>
      <c r="CA88" s="36" t="str">
        <f t="shared" si="66"/>
        <v/>
      </c>
      <c r="CB88" s="43" t="str">
        <f t="shared" si="67"/>
        <v>00000000000000000000</v>
      </c>
      <c r="CC88" s="43" t="str">
        <f>IFERROR(VLOOKUP(BA88,[1]Opcodes!$A$1:$B$88,2, FALSE),"")</f>
        <v/>
      </c>
      <c r="CD88" s="36" t="str">
        <f>SUBSTITUTE(SUBSTITUTE(SUBSTITUTE(SUBSTITUTE(SUBSTITUTE(SUBSTITUTE(SUBSTITUTE(SUBSTITUTE(SUBSTITUTE(SUBSTITUTE(CC88,[1]Opcodes!$I$3,BN88),[1]Opcodes!$I$4,'Compile Sheet'!BO88),[1]Opcodes!$I$5,BP88),[1]Opcodes!$I$6,CA88),[1]Opcodes!$I$8,BW88),[1]Opcodes!$I$9,BX88),[1]Opcodes!$I$10,BY88),[1]Opcodes!$I$11,BZ88),[1]Opcodes!$I$15,"00000"),[1]Opcodes!$I$13,CB88)</f>
        <v/>
      </c>
      <c r="CE88" s="36" t="str">
        <f t="shared" si="68"/>
        <v/>
      </c>
      <c r="CF88" s="36" t="str">
        <f t="shared" si="69"/>
        <v/>
      </c>
      <c r="CG88" s="36" t="str">
        <f t="shared" si="81"/>
        <v xml:space="preserve"> </v>
      </c>
      <c r="CI88" t="s">
        <v>148</v>
      </c>
    </row>
    <row r="89" spans="2:87">
      <c r="B89" s="36">
        <f t="shared" si="48"/>
        <v>0</v>
      </c>
      <c r="C89" s="36" t="str">
        <f>IFERROR(IF(INDEX($R$1:$AD$24,F89,Code!$L$1),E89,""),"")</f>
        <v/>
      </c>
      <c r="D89" s="1" t="str">
        <f t="shared" si="52"/>
        <v/>
      </c>
      <c r="E89" t="str">
        <f t="shared" si="49"/>
        <v/>
      </c>
      <c r="F89" s="1">
        <f>IFERROR(VLOOKUP(INDEX(Code!$A:$A,'Compile Sheet'!AL89),'Compile Sheet'!$AF$1:$AG$24,2,FALSE),0)</f>
        <v>0</v>
      </c>
      <c r="AK89" s="1">
        <f t="shared" si="50"/>
        <v>0</v>
      </c>
      <c r="AL89" s="1" t="str">
        <f t="shared" si="53"/>
        <v/>
      </c>
      <c r="AM89" s="1" t="e">
        <f t="shared" si="70"/>
        <v>#VALUE!</v>
      </c>
      <c r="AN89" s="1" t="e">
        <f t="shared" si="51"/>
        <v>#VALUE!</v>
      </c>
      <c r="AP89" s="36">
        <f>IF(LEFT(AT89,4)=".org",MAX(AP$1:AP88)+1,0)</f>
        <v>0</v>
      </c>
      <c r="AQ89" s="1" t="str">
        <f>IF(AT88="","",MAX(AQ90:AQ$128)+1)</f>
        <v/>
      </c>
      <c r="AR89" s="1" t="str">
        <f t="shared" si="54"/>
        <v/>
      </c>
      <c r="AS89" s="1" t="str">
        <f t="shared" si="77"/>
        <v>0x8005B184</v>
      </c>
      <c r="AT89" s="41" t="str">
        <f>INDEX(Code!$1:$1048576,ROW(),$M$3)&amp;""</f>
        <v/>
      </c>
      <c r="AU89" s="36">
        <v>1</v>
      </c>
      <c r="AV89" s="36" t="str">
        <f t="shared" si="55"/>
        <v/>
      </c>
      <c r="AW89" s="36">
        <f t="shared" si="56"/>
        <v>1</v>
      </c>
      <c r="AX89" s="36">
        <f t="shared" si="57"/>
        <v>1</v>
      </c>
      <c r="AY89" s="36">
        <f t="shared" si="58"/>
        <v>1</v>
      </c>
      <c r="AZ89" s="36">
        <f t="shared" si="71"/>
        <v>0</v>
      </c>
      <c r="BA89" s="42" t="e">
        <f t="shared" si="74"/>
        <v>#VALUE!</v>
      </c>
      <c r="BB89" s="42" t="str">
        <f t="shared" si="74"/>
        <v/>
      </c>
      <c r="BC89" s="42" t="str">
        <f t="shared" si="74"/>
        <v/>
      </c>
      <c r="BD89" s="42" t="str">
        <f t="shared" si="74"/>
        <v/>
      </c>
      <c r="BE89" s="42" t="str">
        <f t="shared" si="74"/>
        <v/>
      </c>
      <c r="BF89" s="42">
        <f t="shared" si="59"/>
        <v>0</v>
      </c>
      <c r="BG89" s="42">
        <f t="shared" si="59"/>
        <v>0</v>
      </c>
      <c r="BH89" s="42">
        <f t="shared" si="59"/>
        <v>0</v>
      </c>
      <c r="BI89" s="42">
        <f t="shared" si="80"/>
        <v>0</v>
      </c>
      <c r="BJ89" s="42">
        <f t="shared" si="72"/>
        <v>0</v>
      </c>
      <c r="BK89" s="42"/>
      <c r="BN89" s="36" t="str">
        <f t="shared" si="78"/>
        <v/>
      </c>
      <c r="BO89" s="36" t="str">
        <f t="shared" si="78"/>
        <v/>
      </c>
      <c r="BP89" s="36" t="str">
        <f t="shared" si="78"/>
        <v/>
      </c>
      <c r="BQ89" s="36" t="str">
        <f t="shared" si="60"/>
        <v/>
      </c>
      <c r="BR89" s="36" t="str">
        <f t="shared" si="61"/>
        <v/>
      </c>
      <c r="BS89" s="36" t="str">
        <f t="shared" si="62"/>
        <v/>
      </c>
      <c r="BT89" s="36" t="str">
        <f t="shared" si="75"/>
        <v>00000</v>
      </c>
      <c r="BU89" s="36" t="str">
        <f t="shared" si="63"/>
        <v>939E</v>
      </c>
      <c r="BV89" s="36" t="str">
        <f t="shared" si="76"/>
        <v>0000000</v>
      </c>
      <c r="BW89" s="36" t="str">
        <f t="shared" si="64"/>
        <v/>
      </c>
      <c r="BX89" s="36" t="str">
        <f t="shared" si="65"/>
        <v/>
      </c>
      <c r="BY89" s="36" t="str">
        <f t="shared" si="73"/>
        <v/>
      </c>
      <c r="BZ89" s="43" t="str">
        <f t="shared" si="79"/>
        <v/>
      </c>
      <c r="CA89" s="36" t="str">
        <f t="shared" si="66"/>
        <v/>
      </c>
      <c r="CB89" s="43" t="str">
        <f t="shared" si="67"/>
        <v>00000000000000000000</v>
      </c>
      <c r="CC89" s="43" t="str">
        <f>IFERROR(VLOOKUP(BA89,[1]Opcodes!$A$1:$B$88,2, FALSE),"")</f>
        <v/>
      </c>
      <c r="CD89" s="36" t="str">
        <f>SUBSTITUTE(SUBSTITUTE(SUBSTITUTE(SUBSTITUTE(SUBSTITUTE(SUBSTITUTE(SUBSTITUTE(SUBSTITUTE(SUBSTITUTE(SUBSTITUTE(CC89,[1]Opcodes!$I$3,BN89),[1]Opcodes!$I$4,'Compile Sheet'!BO89),[1]Opcodes!$I$5,BP89),[1]Opcodes!$I$6,CA89),[1]Opcodes!$I$8,BW89),[1]Opcodes!$I$9,BX89),[1]Opcodes!$I$10,BY89),[1]Opcodes!$I$11,BZ89),[1]Opcodes!$I$15,"00000"),[1]Opcodes!$I$13,CB89)</f>
        <v/>
      </c>
      <c r="CE89" s="36" t="str">
        <f t="shared" si="68"/>
        <v/>
      </c>
      <c r="CF89" s="36" t="str">
        <f t="shared" si="69"/>
        <v/>
      </c>
      <c r="CG89" s="36" t="str">
        <f t="shared" si="81"/>
        <v xml:space="preserve"> </v>
      </c>
      <c r="CI89" t="s">
        <v>148</v>
      </c>
    </row>
    <row r="90" spans="2:87">
      <c r="B90" s="36">
        <f t="shared" si="48"/>
        <v>0</v>
      </c>
      <c r="C90" s="36" t="str">
        <f>IFERROR(IF(INDEX($R$1:$AD$24,F90,Code!$L$1),E90,""),"")</f>
        <v/>
      </c>
      <c r="D90" s="1" t="str">
        <f t="shared" si="52"/>
        <v/>
      </c>
      <c r="E90" t="str">
        <f t="shared" si="49"/>
        <v/>
      </c>
      <c r="F90" s="1">
        <f>IFERROR(VLOOKUP(INDEX(Code!$A:$A,'Compile Sheet'!AL90),'Compile Sheet'!$AF$1:$AG$24,2,FALSE),0)</f>
        <v>0</v>
      </c>
      <c r="AK90" s="1">
        <f t="shared" si="50"/>
        <v>0</v>
      </c>
      <c r="AL90" s="1" t="str">
        <f t="shared" si="53"/>
        <v/>
      </c>
      <c r="AM90" s="1" t="e">
        <f t="shared" si="70"/>
        <v>#VALUE!</v>
      </c>
      <c r="AN90" s="1" t="e">
        <f t="shared" si="51"/>
        <v>#VALUE!</v>
      </c>
      <c r="AP90" s="36">
        <f>IF(LEFT(AT90,4)=".org",MAX(AP$1:AP89)+1,0)</f>
        <v>0</v>
      </c>
      <c r="AQ90" s="1" t="str">
        <f>IF(AT89="","",MAX(AQ91:AQ$128)+1)</f>
        <v/>
      </c>
      <c r="AR90" s="1" t="str">
        <f t="shared" si="54"/>
        <v/>
      </c>
      <c r="AS90" s="1" t="str">
        <f t="shared" si="77"/>
        <v>0x8005B188</v>
      </c>
      <c r="AT90" s="41" t="str">
        <f>INDEX(Code!$1:$1048576,ROW(),$M$3)&amp;""</f>
        <v/>
      </c>
      <c r="AU90" s="36">
        <v>1</v>
      </c>
      <c r="AV90" s="36" t="str">
        <f t="shared" si="55"/>
        <v/>
      </c>
      <c r="AW90" s="36">
        <f t="shared" si="56"/>
        <v>1</v>
      </c>
      <c r="AX90" s="36">
        <f t="shared" si="57"/>
        <v>1</v>
      </c>
      <c r="AY90" s="36">
        <f t="shared" si="58"/>
        <v>1</v>
      </c>
      <c r="AZ90" s="36">
        <f t="shared" si="71"/>
        <v>0</v>
      </c>
      <c r="BA90" s="42" t="e">
        <f t="shared" si="74"/>
        <v>#VALUE!</v>
      </c>
      <c r="BB90" s="42" t="str">
        <f t="shared" si="74"/>
        <v/>
      </c>
      <c r="BC90" s="42" t="str">
        <f t="shared" si="74"/>
        <v/>
      </c>
      <c r="BD90" s="42" t="str">
        <f t="shared" si="74"/>
        <v/>
      </c>
      <c r="BE90" s="42" t="str">
        <f t="shared" si="74"/>
        <v/>
      </c>
      <c r="BF90" s="42">
        <f t="shared" si="59"/>
        <v>0</v>
      </c>
      <c r="BG90" s="42">
        <f t="shared" si="59"/>
        <v>0</v>
      </c>
      <c r="BH90" s="42">
        <f t="shared" si="59"/>
        <v>0</v>
      </c>
      <c r="BI90" s="42">
        <f t="shared" si="80"/>
        <v>0</v>
      </c>
      <c r="BJ90" s="42">
        <f t="shared" si="72"/>
        <v>0</v>
      </c>
      <c r="BK90" s="42"/>
      <c r="BN90" s="36" t="str">
        <f t="shared" si="78"/>
        <v/>
      </c>
      <c r="BO90" s="36" t="str">
        <f t="shared" si="78"/>
        <v/>
      </c>
      <c r="BP90" s="36" t="str">
        <f t="shared" si="78"/>
        <v/>
      </c>
      <c r="BQ90" s="36" t="str">
        <f t="shared" si="60"/>
        <v/>
      </c>
      <c r="BR90" s="36" t="str">
        <f t="shared" si="61"/>
        <v/>
      </c>
      <c r="BS90" s="36" t="str">
        <f t="shared" si="62"/>
        <v/>
      </c>
      <c r="BT90" s="36" t="str">
        <f t="shared" si="75"/>
        <v>00000</v>
      </c>
      <c r="BU90" s="36" t="str">
        <f t="shared" si="63"/>
        <v>939D</v>
      </c>
      <c r="BV90" s="36" t="str">
        <f t="shared" si="76"/>
        <v>0000000</v>
      </c>
      <c r="BW90" s="36" t="str">
        <f t="shared" si="64"/>
        <v/>
      </c>
      <c r="BX90" s="36" t="str">
        <f t="shared" si="65"/>
        <v/>
      </c>
      <c r="BY90" s="36" t="str">
        <f t="shared" si="73"/>
        <v/>
      </c>
      <c r="BZ90" s="43" t="str">
        <f t="shared" si="79"/>
        <v/>
      </c>
      <c r="CA90" s="36" t="str">
        <f t="shared" si="66"/>
        <v/>
      </c>
      <c r="CB90" s="43" t="str">
        <f t="shared" si="67"/>
        <v>00000000000000000000</v>
      </c>
      <c r="CC90" s="43" t="str">
        <f>IFERROR(VLOOKUP(BA90,[1]Opcodes!$A$1:$B$88,2, FALSE),"")</f>
        <v/>
      </c>
      <c r="CD90" s="36" t="str">
        <f>SUBSTITUTE(SUBSTITUTE(SUBSTITUTE(SUBSTITUTE(SUBSTITUTE(SUBSTITUTE(SUBSTITUTE(SUBSTITUTE(SUBSTITUTE(SUBSTITUTE(CC90,[1]Opcodes!$I$3,BN90),[1]Opcodes!$I$4,'Compile Sheet'!BO90),[1]Opcodes!$I$5,BP90),[1]Opcodes!$I$6,CA90),[1]Opcodes!$I$8,BW90),[1]Opcodes!$I$9,BX90),[1]Opcodes!$I$10,BY90),[1]Opcodes!$I$11,BZ90),[1]Opcodes!$I$15,"00000"),[1]Opcodes!$I$13,CB90)</f>
        <v/>
      </c>
      <c r="CE90" s="36" t="str">
        <f t="shared" si="68"/>
        <v/>
      </c>
      <c r="CF90" s="36" t="str">
        <f t="shared" si="69"/>
        <v/>
      </c>
      <c r="CG90" s="36" t="str">
        <f t="shared" si="81"/>
        <v xml:space="preserve"> </v>
      </c>
      <c r="CI90" t="s">
        <v>148</v>
      </c>
    </row>
    <row r="91" spans="2:87">
      <c r="B91" s="36">
        <f t="shared" si="48"/>
        <v>0</v>
      </c>
      <c r="C91" s="36" t="str">
        <f>IFERROR(IF(INDEX($R$1:$AD$24,F91,Code!$L$1),E91,""),"")</f>
        <v/>
      </c>
      <c r="D91" s="1" t="str">
        <f t="shared" si="52"/>
        <v/>
      </c>
      <c r="E91" t="str">
        <f t="shared" si="49"/>
        <v/>
      </c>
      <c r="F91" s="1">
        <f>IFERROR(VLOOKUP(INDEX(Code!$A:$A,'Compile Sheet'!AL91),'Compile Sheet'!$AF$1:$AG$24,2,FALSE),0)</f>
        <v>0</v>
      </c>
      <c r="AK91" s="1">
        <f t="shared" si="50"/>
        <v>0</v>
      </c>
      <c r="AL91" s="1" t="str">
        <f t="shared" si="53"/>
        <v/>
      </c>
      <c r="AM91" s="1" t="e">
        <f t="shared" si="70"/>
        <v>#VALUE!</v>
      </c>
      <c r="AN91" s="1" t="e">
        <f t="shared" si="51"/>
        <v>#VALUE!</v>
      </c>
      <c r="AP91" s="36">
        <f>IF(LEFT(AT91,4)=".org",MAX(AP$1:AP90)+1,0)</f>
        <v>0</v>
      </c>
      <c r="AQ91" s="1" t="str">
        <f>IF(AT90="","",MAX(AQ92:AQ$128)+1)</f>
        <v/>
      </c>
      <c r="AR91" s="1" t="str">
        <f t="shared" si="54"/>
        <v/>
      </c>
      <c r="AS91" s="1" t="str">
        <f t="shared" si="77"/>
        <v>0x8005B18C</v>
      </c>
      <c r="AT91" s="41" t="str">
        <f>INDEX(Code!$1:$1048576,ROW(),$M$3)&amp;""</f>
        <v/>
      </c>
      <c r="AU91" s="36">
        <v>1</v>
      </c>
      <c r="AV91" s="36" t="str">
        <f t="shared" si="55"/>
        <v/>
      </c>
      <c r="AW91" s="36">
        <f t="shared" si="56"/>
        <v>1</v>
      </c>
      <c r="AX91" s="36">
        <f t="shared" si="57"/>
        <v>1</v>
      </c>
      <c r="AY91" s="36">
        <f t="shared" si="58"/>
        <v>1</v>
      </c>
      <c r="AZ91" s="36">
        <f t="shared" si="71"/>
        <v>0</v>
      </c>
      <c r="BA91" s="42" t="e">
        <f t="shared" si="74"/>
        <v>#VALUE!</v>
      </c>
      <c r="BB91" s="42" t="str">
        <f t="shared" si="74"/>
        <v/>
      </c>
      <c r="BC91" s="42" t="str">
        <f t="shared" si="74"/>
        <v/>
      </c>
      <c r="BD91" s="42" t="str">
        <f t="shared" si="74"/>
        <v/>
      </c>
      <c r="BE91" s="42" t="str">
        <f t="shared" si="74"/>
        <v/>
      </c>
      <c r="BF91" s="42">
        <f t="shared" si="59"/>
        <v>0</v>
      </c>
      <c r="BG91" s="42">
        <f t="shared" si="59"/>
        <v>0</v>
      </c>
      <c r="BH91" s="42">
        <f t="shared" si="59"/>
        <v>0</v>
      </c>
      <c r="BI91" s="42">
        <f t="shared" si="80"/>
        <v>0</v>
      </c>
      <c r="BJ91" s="42">
        <f t="shared" si="72"/>
        <v>0</v>
      </c>
      <c r="BK91" s="42"/>
      <c r="BN91" s="36" t="str">
        <f t="shared" si="78"/>
        <v/>
      </c>
      <c r="BO91" s="36" t="str">
        <f t="shared" si="78"/>
        <v/>
      </c>
      <c r="BP91" s="36" t="str">
        <f t="shared" si="78"/>
        <v/>
      </c>
      <c r="BQ91" s="36" t="str">
        <f t="shared" si="60"/>
        <v/>
      </c>
      <c r="BR91" s="36" t="str">
        <f t="shared" si="61"/>
        <v/>
      </c>
      <c r="BS91" s="36" t="str">
        <f t="shared" si="62"/>
        <v/>
      </c>
      <c r="BT91" s="36" t="str">
        <f t="shared" si="75"/>
        <v>00000</v>
      </c>
      <c r="BU91" s="36" t="str">
        <f t="shared" si="63"/>
        <v>939C</v>
      </c>
      <c r="BV91" s="36" t="str">
        <f t="shared" si="76"/>
        <v>0000000</v>
      </c>
      <c r="BW91" s="36" t="str">
        <f t="shared" si="64"/>
        <v/>
      </c>
      <c r="BX91" s="36" t="str">
        <f t="shared" si="65"/>
        <v/>
      </c>
      <c r="BY91" s="36" t="str">
        <f t="shared" si="73"/>
        <v/>
      </c>
      <c r="BZ91" s="43" t="str">
        <f t="shared" si="79"/>
        <v/>
      </c>
      <c r="CA91" s="36" t="str">
        <f t="shared" si="66"/>
        <v/>
      </c>
      <c r="CB91" s="43" t="str">
        <f t="shared" si="67"/>
        <v>00000000000000000000</v>
      </c>
      <c r="CC91" s="43" t="str">
        <f>IFERROR(VLOOKUP(BA91,[1]Opcodes!$A$1:$B$88,2, FALSE),"")</f>
        <v/>
      </c>
      <c r="CD91" s="36" t="str">
        <f>SUBSTITUTE(SUBSTITUTE(SUBSTITUTE(SUBSTITUTE(SUBSTITUTE(SUBSTITUTE(SUBSTITUTE(SUBSTITUTE(SUBSTITUTE(SUBSTITUTE(CC91,[1]Opcodes!$I$3,BN91),[1]Opcodes!$I$4,'Compile Sheet'!BO91),[1]Opcodes!$I$5,BP91),[1]Opcodes!$I$6,CA91),[1]Opcodes!$I$8,BW91),[1]Opcodes!$I$9,BX91),[1]Opcodes!$I$10,BY91),[1]Opcodes!$I$11,BZ91),[1]Opcodes!$I$15,"00000"),[1]Opcodes!$I$13,CB91)</f>
        <v/>
      </c>
      <c r="CE91" s="36" t="str">
        <f t="shared" si="68"/>
        <v/>
      </c>
      <c r="CF91" s="36" t="str">
        <f t="shared" si="69"/>
        <v/>
      </c>
      <c r="CG91" s="36" t="str">
        <f t="shared" si="81"/>
        <v xml:space="preserve"> </v>
      </c>
      <c r="CI91" t="s">
        <v>148</v>
      </c>
    </row>
    <row r="92" spans="2:87">
      <c r="B92" s="36">
        <f t="shared" si="48"/>
        <v>0</v>
      </c>
      <c r="C92" s="36" t="str">
        <f>IFERROR(IF(INDEX($R$1:$AD$24,F92,Code!$L$1),E92,""),"")</f>
        <v/>
      </c>
      <c r="D92" s="1" t="str">
        <f t="shared" si="52"/>
        <v/>
      </c>
      <c r="E92" t="str">
        <f t="shared" si="49"/>
        <v/>
      </c>
      <c r="F92" s="1">
        <f>IFERROR(VLOOKUP(INDEX(Code!$A:$A,'Compile Sheet'!AL92),'Compile Sheet'!$AF$1:$AG$24,2,FALSE),0)</f>
        <v>0</v>
      </c>
      <c r="AK92" s="1">
        <f t="shared" si="50"/>
        <v>0</v>
      </c>
      <c r="AL92" s="1" t="str">
        <f t="shared" si="53"/>
        <v/>
      </c>
      <c r="AM92" s="1" t="e">
        <f t="shared" si="70"/>
        <v>#VALUE!</v>
      </c>
      <c r="AN92" s="1" t="e">
        <f t="shared" si="51"/>
        <v>#VALUE!</v>
      </c>
      <c r="AP92" s="36">
        <f>IF(LEFT(AT92,4)=".org",MAX(AP$1:AP91)+1,0)</f>
        <v>0</v>
      </c>
      <c r="AQ92" s="1" t="str">
        <f>IF(AT91="","",MAX(AQ93:AQ$128)+1)</f>
        <v/>
      </c>
      <c r="AR92" s="1" t="str">
        <f t="shared" si="54"/>
        <v/>
      </c>
      <c r="AS92" s="1" t="str">
        <f t="shared" si="77"/>
        <v>0x8005B190</v>
      </c>
      <c r="AT92" s="41" t="str">
        <f>INDEX(Code!$1:$1048576,ROW(),$M$3)&amp;""</f>
        <v/>
      </c>
      <c r="AU92" s="36">
        <v>1</v>
      </c>
      <c r="AV92" s="36" t="str">
        <f t="shared" si="55"/>
        <v/>
      </c>
      <c r="AW92" s="36">
        <f t="shared" si="56"/>
        <v>1</v>
      </c>
      <c r="AX92" s="36">
        <f t="shared" si="57"/>
        <v>1</v>
      </c>
      <c r="AY92" s="36">
        <f t="shared" si="58"/>
        <v>1</v>
      </c>
      <c r="AZ92" s="36">
        <f t="shared" si="71"/>
        <v>0</v>
      </c>
      <c r="BA92" s="42" t="e">
        <f t="shared" si="74"/>
        <v>#VALUE!</v>
      </c>
      <c r="BB92" s="42" t="str">
        <f t="shared" si="74"/>
        <v/>
      </c>
      <c r="BC92" s="42" t="str">
        <f t="shared" si="74"/>
        <v/>
      </c>
      <c r="BD92" s="42" t="str">
        <f t="shared" si="74"/>
        <v/>
      </c>
      <c r="BE92" s="42" t="str">
        <f t="shared" si="74"/>
        <v/>
      </c>
      <c r="BF92" s="42">
        <f t="shared" si="59"/>
        <v>0</v>
      </c>
      <c r="BG92" s="42">
        <f t="shared" si="59"/>
        <v>0</v>
      </c>
      <c r="BH92" s="42">
        <f t="shared" si="59"/>
        <v>0</v>
      </c>
      <c r="BI92" s="42">
        <f t="shared" si="80"/>
        <v>0</v>
      </c>
      <c r="BJ92" s="42">
        <f t="shared" si="72"/>
        <v>0</v>
      </c>
      <c r="BK92" s="42"/>
      <c r="BN92" s="36" t="str">
        <f t="shared" si="78"/>
        <v/>
      </c>
      <c r="BO92" s="36" t="str">
        <f t="shared" si="78"/>
        <v/>
      </c>
      <c r="BP92" s="36" t="str">
        <f t="shared" si="78"/>
        <v/>
      </c>
      <c r="BQ92" s="36" t="str">
        <f t="shared" si="60"/>
        <v/>
      </c>
      <c r="BR92" s="36" t="str">
        <f t="shared" si="61"/>
        <v/>
      </c>
      <c r="BS92" s="36" t="str">
        <f t="shared" si="62"/>
        <v/>
      </c>
      <c r="BT92" s="36" t="str">
        <f t="shared" si="75"/>
        <v>00000</v>
      </c>
      <c r="BU92" s="36" t="str">
        <f t="shared" si="63"/>
        <v>939B</v>
      </c>
      <c r="BV92" s="36" t="str">
        <f t="shared" si="76"/>
        <v>0000000</v>
      </c>
      <c r="BW92" s="36" t="str">
        <f t="shared" si="64"/>
        <v/>
      </c>
      <c r="BX92" s="36" t="str">
        <f t="shared" si="65"/>
        <v/>
      </c>
      <c r="BY92" s="36" t="str">
        <f t="shared" si="73"/>
        <v/>
      </c>
      <c r="BZ92" s="43" t="str">
        <f t="shared" si="79"/>
        <v/>
      </c>
      <c r="CA92" s="36" t="str">
        <f t="shared" si="66"/>
        <v/>
      </c>
      <c r="CB92" s="43" t="str">
        <f t="shared" si="67"/>
        <v>00000000000000000000</v>
      </c>
      <c r="CC92" s="43" t="str">
        <f>IFERROR(VLOOKUP(BA92,[1]Opcodes!$A$1:$B$88,2, FALSE),"")</f>
        <v/>
      </c>
      <c r="CD92" s="36" t="str">
        <f>SUBSTITUTE(SUBSTITUTE(SUBSTITUTE(SUBSTITUTE(SUBSTITUTE(SUBSTITUTE(SUBSTITUTE(SUBSTITUTE(SUBSTITUTE(SUBSTITUTE(CC92,[1]Opcodes!$I$3,BN92),[1]Opcodes!$I$4,'Compile Sheet'!BO92),[1]Opcodes!$I$5,BP92),[1]Opcodes!$I$6,CA92),[1]Opcodes!$I$8,BW92),[1]Opcodes!$I$9,BX92),[1]Opcodes!$I$10,BY92),[1]Opcodes!$I$11,BZ92),[1]Opcodes!$I$15,"00000"),[1]Opcodes!$I$13,CB92)</f>
        <v/>
      </c>
      <c r="CE92" s="36" t="str">
        <f t="shared" si="68"/>
        <v/>
      </c>
      <c r="CF92" s="36" t="str">
        <f t="shared" si="69"/>
        <v/>
      </c>
      <c r="CG92" s="36" t="str">
        <f t="shared" si="81"/>
        <v xml:space="preserve"> </v>
      </c>
      <c r="CI92" t="s">
        <v>148</v>
      </c>
    </row>
    <row r="93" spans="2:87">
      <c r="B93" s="36">
        <f t="shared" si="48"/>
        <v>0</v>
      </c>
      <c r="C93" s="36" t="str">
        <f>IFERROR(IF(INDEX($R$1:$AD$24,F93,Code!$L$1),E93,""),"")</f>
        <v/>
      </c>
      <c r="D93" s="1" t="str">
        <f t="shared" si="52"/>
        <v/>
      </c>
      <c r="E93" t="str">
        <f t="shared" si="49"/>
        <v/>
      </c>
      <c r="F93" s="1">
        <f>IFERROR(VLOOKUP(INDEX(Code!$A:$A,'Compile Sheet'!AL93),'Compile Sheet'!$AF$1:$AG$24,2,FALSE),0)</f>
        <v>0</v>
      </c>
      <c r="AK93" s="1">
        <f t="shared" si="50"/>
        <v>0</v>
      </c>
      <c r="AL93" s="1" t="str">
        <f t="shared" si="53"/>
        <v/>
      </c>
      <c r="AM93" s="1" t="e">
        <f t="shared" si="70"/>
        <v>#VALUE!</v>
      </c>
      <c r="AN93" s="1" t="e">
        <f t="shared" si="51"/>
        <v>#VALUE!</v>
      </c>
      <c r="AP93" s="36">
        <f>IF(LEFT(AT93,4)=".org",MAX(AP$1:AP92)+1,0)</f>
        <v>0</v>
      </c>
      <c r="AQ93" s="1" t="str">
        <f>IF(AT92="","",MAX(AQ94:AQ$128)+1)</f>
        <v/>
      </c>
      <c r="AR93" s="1" t="str">
        <f t="shared" si="54"/>
        <v/>
      </c>
      <c r="AS93" s="1" t="str">
        <f t="shared" si="77"/>
        <v>0x8005B194</v>
      </c>
      <c r="AT93" s="41" t="str">
        <f>INDEX(Code!$1:$1048576,ROW(),$M$3)&amp;""</f>
        <v/>
      </c>
      <c r="AU93" s="36">
        <v>1</v>
      </c>
      <c r="AV93" s="36" t="str">
        <f t="shared" si="55"/>
        <v/>
      </c>
      <c r="AW93" s="36">
        <f t="shared" si="56"/>
        <v>1</v>
      </c>
      <c r="AX93" s="36">
        <f t="shared" si="57"/>
        <v>1</v>
      </c>
      <c r="AY93" s="36">
        <f t="shared" si="58"/>
        <v>1</v>
      </c>
      <c r="AZ93" s="36">
        <f t="shared" si="71"/>
        <v>0</v>
      </c>
      <c r="BA93" s="42" t="e">
        <f t="shared" si="74"/>
        <v>#VALUE!</v>
      </c>
      <c r="BB93" s="42" t="str">
        <f t="shared" si="74"/>
        <v/>
      </c>
      <c r="BC93" s="42" t="str">
        <f t="shared" si="74"/>
        <v/>
      </c>
      <c r="BD93" s="42" t="str">
        <f t="shared" si="74"/>
        <v/>
      </c>
      <c r="BE93" s="42" t="str">
        <f t="shared" si="74"/>
        <v/>
      </c>
      <c r="BF93" s="42">
        <f t="shared" si="59"/>
        <v>0</v>
      </c>
      <c r="BG93" s="42">
        <f t="shared" si="59"/>
        <v>0</v>
      </c>
      <c r="BH93" s="42">
        <f t="shared" si="59"/>
        <v>0</v>
      </c>
      <c r="BI93" s="42">
        <f t="shared" si="80"/>
        <v>0</v>
      </c>
      <c r="BJ93" s="42">
        <f t="shared" si="72"/>
        <v>0</v>
      </c>
      <c r="BK93" s="42"/>
      <c r="BN93" s="36" t="str">
        <f t="shared" si="78"/>
        <v/>
      </c>
      <c r="BO93" s="36" t="str">
        <f t="shared" si="78"/>
        <v/>
      </c>
      <c r="BP93" s="36" t="str">
        <f t="shared" si="78"/>
        <v/>
      </c>
      <c r="BQ93" s="36" t="str">
        <f t="shared" si="60"/>
        <v/>
      </c>
      <c r="BR93" s="36" t="str">
        <f t="shared" si="61"/>
        <v/>
      </c>
      <c r="BS93" s="36" t="str">
        <f t="shared" si="62"/>
        <v/>
      </c>
      <c r="BT93" s="36" t="str">
        <f t="shared" si="75"/>
        <v>00000</v>
      </c>
      <c r="BU93" s="36" t="str">
        <f t="shared" si="63"/>
        <v>939A</v>
      </c>
      <c r="BV93" s="36" t="str">
        <f t="shared" si="76"/>
        <v>0000000</v>
      </c>
      <c r="BW93" s="36" t="str">
        <f t="shared" si="64"/>
        <v/>
      </c>
      <c r="BX93" s="36" t="str">
        <f t="shared" si="65"/>
        <v/>
      </c>
      <c r="BY93" s="36" t="str">
        <f t="shared" si="73"/>
        <v/>
      </c>
      <c r="BZ93" s="43" t="str">
        <f t="shared" si="79"/>
        <v/>
      </c>
      <c r="CA93" s="36" t="str">
        <f t="shared" si="66"/>
        <v/>
      </c>
      <c r="CB93" s="43" t="str">
        <f t="shared" si="67"/>
        <v>00000000000000000000</v>
      </c>
      <c r="CC93" s="43" t="str">
        <f>IFERROR(VLOOKUP(BA93,[1]Opcodes!$A$1:$B$88,2, FALSE),"")</f>
        <v/>
      </c>
      <c r="CD93" s="36" t="str">
        <f>SUBSTITUTE(SUBSTITUTE(SUBSTITUTE(SUBSTITUTE(SUBSTITUTE(SUBSTITUTE(SUBSTITUTE(SUBSTITUTE(SUBSTITUTE(SUBSTITUTE(CC93,[1]Opcodes!$I$3,BN93),[1]Opcodes!$I$4,'Compile Sheet'!BO93),[1]Opcodes!$I$5,BP93),[1]Opcodes!$I$6,CA93),[1]Opcodes!$I$8,BW93),[1]Opcodes!$I$9,BX93),[1]Opcodes!$I$10,BY93),[1]Opcodes!$I$11,BZ93),[1]Opcodes!$I$15,"00000"),[1]Opcodes!$I$13,CB93)</f>
        <v/>
      </c>
      <c r="CE93" s="36" t="str">
        <f t="shared" si="68"/>
        <v/>
      </c>
      <c r="CF93" s="36" t="str">
        <f t="shared" si="69"/>
        <v/>
      </c>
      <c r="CG93" s="36" t="str">
        <f t="shared" si="81"/>
        <v xml:space="preserve"> </v>
      </c>
      <c r="CI93" t="s">
        <v>148</v>
      </c>
    </row>
    <row r="94" spans="2:87">
      <c r="B94" s="36">
        <f t="shared" si="48"/>
        <v>0</v>
      </c>
      <c r="C94" s="36" t="str">
        <f>IFERROR(IF(INDEX($R$1:$AD$24,F94,Code!$L$1),E94,""),"")</f>
        <v/>
      </c>
      <c r="D94" s="1" t="str">
        <f t="shared" si="52"/>
        <v/>
      </c>
      <c r="E94" t="str">
        <f t="shared" si="49"/>
        <v/>
      </c>
      <c r="F94" s="1">
        <f>IFERROR(VLOOKUP(INDEX(Code!$A:$A,'Compile Sheet'!AL94),'Compile Sheet'!$AF$1:$AG$24,2,FALSE),0)</f>
        <v>0</v>
      </c>
      <c r="AK94" s="1">
        <f t="shared" si="50"/>
        <v>0</v>
      </c>
      <c r="AL94" s="1" t="str">
        <f t="shared" si="53"/>
        <v/>
      </c>
      <c r="AM94" s="1" t="e">
        <f t="shared" si="70"/>
        <v>#VALUE!</v>
      </c>
      <c r="AN94" s="1" t="e">
        <f t="shared" si="51"/>
        <v>#VALUE!</v>
      </c>
      <c r="AP94" s="36">
        <f>IF(LEFT(AT94,4)=".org",MAX(AP$1:AP93)+1,0)</f>
        <v>0</v>
      </c>
      <c r="AQ94" s="1" t="str">
        <f>IF(AT93="","",MAX(AQ95:AQ$128)+1)</f>
        <v/>
      </c>
      <c r="AR94" s="1" t="str">
        <f t="shared" si="54"/>
        <v/>
      </c>
      <c r="AS94" s="1" t="str">
        <f t="shared" si="77"/>
        <v>0x8005B198</v>
      </c>
      <c r="AT94" s="41" t="str">
        <f>INDEX(Code!$1:$1048576,ROW(),$M$3)&amp;""</f>
        <v/>
      </c>
      <c r="AU94" s="36">
        <v>1</v>
      </c>
      <c r="AV94" s="36" t="str">
        <f t="shared" si="55"/>
        <v/>
      </c>
      <c r="AW94" s="36">
        <f t="shared" si="56"/>
        <v>1</v>
      </c>
      <c r="AX94" s="36">
        <f t="shared" si="57"/>
        <v>1</v>
      </c>
      <c r="AY94" s="36">
        <f t="shared" si="58"/>
        <v>1</v>
      </c>
      <c r="AZ94" s="36">
        <f t="shared" si="71"/>
        <v>0</v>
      </c>
      <c r="BA94" s="42" t="e">
        <f t="shared" si="74"/>
        <v>#VALUE!</v>
      </c>
      <c r="BB94" s="42" t="str">
        <f t="shared" si="74"/>
        <v/>
      </c>
      <c r="BC94" s="42" t="str">
        <f t="shared" si="74"/>
        <v/>
      </c>
      <c r="BD94" s="42" t="str">
        <f t="shared" si="74"/>
        <v/>
      </c>
      <c r="BE94" s="42" t="str">
        <f t="shared" si="74"/>
        <v/>
      </c>
      <c r="BF94" s="42">
        <f t="shared" si="59"/>
        <v>0</v>
      </c>
      <c r="BG94" s="42">
        <f t="shared" si="59"/>
        <v>0</v>
      </c>
      <c r="BH94" s="42">
        <f t="shared" si="59"/>
        <v>0</v>
      </c>
      <c r="BI94" s="42">
        <f t="shared" si="80"/>
        <v>0</v>
      </c>
      <c r="BJ94" s="42">
        <f t="shared" si="72"/>
        <v>0</v>
      </c>
      <c r="BK94" s="42"/>
      <c r="BN94" s="36" t="str">
        <f t="shared" si="78"/>
        <v/>
      </c>
      <c r="BO94" s="36" t="str">
        <f t="shared" si="78"/>
        <v/>
      </c>
      <c r="BP94" s="36" t="str">
        <f t="shared" si="78"/>
        <v/>
      </c>
      <c r="BQ94" s="36" t="str">
        <f t="shared" si="60"/>
        <v/>
      </c>
      <c r="BR94" s="36" t="str">
        <f t="shared" si="61"/>
        <v/>
      </c>
      <c r="BS94" s="36" t="str">
        <f t="shared" si="62"/>
        <v/>
      </c>
      <c r="BT94" s="36" t="str">
        <f t="shared" si="75"/>
        <v>00000</v>
      </c>
      <c r="BU94" s="36" t="str">
        <f t="shared" si="63"/>
        <v>9399</v>
      </c>
      <c r="BV94" s="36" t="str">
        <f t="shared" si="76"/>
        <v>0000000</v>
      </c>
      <c r="BW94" s="36" t="str">
        <f t="shared" si="64"/>
        <v/>
      </c>
      <c r="BX94" s="36" t="str">
        <f t="shared" si="65"/>
        <v/>
      </c>
      <c r="BY94" s="36" t="str">
        <f t="shared" si="73"/>
        <v/>
      </c>
      <c r="BZ94" s="43" t="str">
        <f t="shared" si="79"/>
        <v/>
      </c>
      <c r="CA94" s="36" t="str">
        <f t="shared" si="66"/>
        <v/>
      </c>
      <c r="CB94" s="43" t="str">
        <f t="shared" si="67"/>
        <v>00000000000000000000</v>
      </c>
      <c r="CC94" s="43" t="str">
        <f>IFERROR(VLOOKUP(BA94,[1]Opcodes!$A$1:$B$88,2, FALSE),"")</f>
        <v/>
      </c>
      <c r="CD94" s="36" t="str">
        <f>SUBSTITUTE(SUBSTITUTE(SUBSTITUTE(SUBSTITUTE(SUBSTITUTE(SUBSTITUTE(SUBSTITUTE(SUBSTITUTE(SUBSTITUTE(SUBSTITUTE(CC94,[1]Opcodes!$I$3,BN94),[1]Opcodes!$I$4,'Compile Sheet'!BO94),[1]Opcodes!$I$5,BP94),[1]Opcodes!$I$6,CA94),[1]Opcodes!$I$8,BW94),[1]Opcodes!$I$9,BX94),[1]Opcodes!$I$10,BY94),[1]Opcodes!$I$11,BZ94),[1]Opcodes!$I$15,"00000"),[1]Opcodes!$I$13,CB94)</f>
        <v/>
      </c>
      <c r="CE94" s="36" t="str">
        <f t="shared" si="68"/>
        <v/>
      </c>
      <c r="CF94" s="36" t="str">
        <f t="shared" si="69"/>
        <v/>
      </c>
      <c r="CG94" s="36" t="str">
        <f t="shared" si="81"/>
        <v xml:space="preserve"> </v>
      </c>
      <c r="CI94" t="s">
        <v>148</v>
      </c>
    </row>
    <row r="95" spans="2:87">
      <c r="B95" s="36">
        <f t="shared" si="48"/>
        <v>0</v>
      </c>
      <c r="C95" s="36" t="str">
        <f>IFERROR(IF(INDEX($R$1:$AD$24,F95,Code!$L$1),E95,""),"")</f>
        <v/>
      </c>
      <c r="D95" s="1" t="str">
        <f t="shared" si="52"/>
        <v/>
      </c>
      <c r="E95" t="str">
        <f t="shared" si="49"/>
        <v/>
      </c>
      <c r="F95" s="1">
        <f>IFERROR(VLOOKUP(INDEX(Code!$A:$A,'Compile Sheet'!AL95),'Compile Sheet'!$AF$1:$AG$24,2,FALSE),0)</f>
        <v>0</v>
      </c>
      <c r="AK95" s="1">
        <f t="shared" si="50"/>
        <v>0</v>
      </c>
      <c r="AL95" s="1" t="str">
        <f t="shared" si="53"/>
        <v/>
      </c>
      <c r="AM95" s="1" t="e">
        <f t="shared" si="70"/>
        <v>#VALUE!</v>
      </c>
      <c r="AN95" s="1" t="e">
        <f t="shared" si="51"/>
        <v>#VALUE!</v>
      </c>
      <c r="AP95" s="36">
        <f>IF(LEFT(AT95,4)=".org",MAX(AP$1:AP94)+1,0)</f>
        <v>0</v>
      </c>
      <c r="AQ95" s="1" t="str">
        <f>IF(AT94="","",MAX(AQ96:AQ$128)+1)</f>
        <v/>
      </c>
      <c r="AR95" s="1" t="str">
        <f t="shared" si="54"/>
        <v/>
      </c>
      <c r="AS95" s="1" t="str">
        <f t="shared" si="77"/>
        <v>0x8005B19C</v>
      </c>
      <c r="AT95" s="41" t="str">
        <f>INDEX(Code!$1:$1048576,ROW(),$M$3)&amp;""</f>
        <v/>
      </c>
      <c r="AU95" s="36">
        <v>1</v>
      </c>
      <c r="AV95" s="36" t="str">
        <f t="shared" si="55"/>
        <v/>
      </c>
      <c r="AW95" s="36">
        <f t="shared" si="56"/>
        <v>1</v>
      </c>
      <c r="AX95" s="36">
        <f t="shared" si="57"/>
        <v>1</v>
      </c>
      <c r="AY95" s="36">
        <f t="shared" si="58"/>
        <v>1</v>
      </c>
      <c r="AZ95" s="36">
        <f t="shared" si="71"/>
        <v>0</v>
      </c>
      <c r="BA95" s="42" t="e">
        <f t="shared" si="74"/>
        <v>#VALUE!</v>
      </c>
      <c r="BB95" s="42" t="str">
        <f t="shared" si="74"/>
        <v/>
      </c>
      <c r="BC95" s="42" t="str">
        <f t="shared" si="74"/>
        <v/>
      </c>
      <c r="BD95" s="42" t="str">
        <f t="shared" si="74"/>
        <v/>
      </c>
      <c r="BE95" s="42" t="str">
        <f t="shared" si="74"/>
        <v/>
      </c>
      <c r="BF95" s="42">
        <f t="shared" si="59"/>
        <v>0</v>
      </c>
      <c r="BG95" s="42">
        <f t="shared" si="59"/>
        <v>0</v>
      </c>
      <c r="BH95" s="42">
        <f t="shared" si="59"/>
        <v>0</v>
      </c>
      <c r="BI95" s="42">
        <f t="shared" si="80"/>
        <v>0</v>
      </c>
      <c r="BJ95" s="42">
        <f t="shared" si="72"/>
        <v>0</v>
      </c>
      <c r="BK95" s="42"/>
      <c r="BN95" s="36" t="str">
        <f t="shared" si="78"/>
        <v/>
      </c>
      <c r="BO95" s="36" t="str">
        <f t="shared" si="78"/>
        <v/>
      </c>
      <c r="BP95" s="36" t="str">
        <f t="shared" si="78"/>
        <v/>
      </c>
      <c r="BQ95" s="36" t="str">
        <f t="shared" si="60"/>
        <v/>
      </c>
      <c r="BR95" s="36" t="str">
        <f t="shared" si="61"/>
        <v/>
      </c>
      <c r="BS95" s="36" t="str">
        <f t="shared" si="62"/>
        <v/>
      </c>
      <c r="BT95" s="36" t="str">
        <f t="shared" si="75"/>
        <v>00000</v>
      </c>
      <c r="BU95" s="36" t="str">
        <f t="shared" si="63"/>
        <v>9398</v>
      </c>
      <c r="BV95" s="36" t="str">
        <f t="shared" si="76"/>
        <v>0000000</v>
      </c>
      <c r="BW95" s="36" t="str">
        <f t="shared" si="64"/>
        <v/>
      </c>
      <c r="BX95" s="36" t="str">
        <f t="shared" si="65"/>
        <v/>
      </c>
      <c r="BY95" s="36" t="str">
        <f t="shared" si="73"/>
        <v/>
      </c>
      <c r="BZ95" s="43" t="str">
        <f t="shared" si="79"/>
        <v/>
      </c>
      <c r="CA95" s="36" t="str">
        <f t="shared" si="66"/>
        <v/>
      </c>
      <c r="CB95" s="43" t="str">
        <f t="shared" si="67"/>
        <v>00000000000000000000</v>
      </c>
      <c r="CC95" s="43" t="str">
        <f>IFERROR(VLOOKUP(BA95,[1]Opcodes!$A$1:$B$88,2, FALSE),"")</f>
        <v/>
      </c>
      <c r="CD95" s="36" t="str">
        <f>SUBSTITUTE(SUBSTITUTE(SUBSTITUTE(SUBSTITUTE(SUBSTITUTE(SUBSTITUTE(SUBSTITUTE(SUBSTITUTE(SUBSTITUTE(SUBSTITUTE(CC95,[1]Opcodes!$I$3,BN95),[1]Opcodes!$I$4,'Compile Sheet'!BO95),[1]Opcodes!$I$5,BP95),[1]Opcodes!$I$6,CA95),[1]Opcodes!$I$8,BW95),[1]Opcodes!$I$9,BX95),[1]Opcodes!$I$10,BY95),[1]Opcodes!$I$11,BZ95),[1]Opcodes!$I$15,"00000"),[1]Opcodes!$I$13,CB95)</f>
        <v/>
      </c>
      <c r="CE95" s="36" t="str">
        <f t="shared" si="68"/>
        <v/>
      </c>
      <c r="CF95" s="36" t="str">
        <f t="shared" si="69"/>
        <v/>
      </c>
      <c r="CG95" s="36" t="str">
        <f t="shared" si="81"/>
        <v xml:space="preserve"> </v>
      </c>
      <c r="CI95" t="s">
        <v>148</v>
      </c>
    </row>
    <row r="96" spans="2:87">
      <c r="B96" s="36">
        <f t="shared" si="48"/>
        <v>0</v>
      </c>
      <c r="C96" s="36" t="str">
        <f>IFERROR(IF(INDEX($R$1:$AD$24,F96,Code!$L$1),E96,""),"")</f>
        <v/>
      </c>
      <c r="D96" s="1" t="str">
        <f t="shared" si="52"/>
        <v/>
      </c>
      <c r="E96" t="str">
        <f t="shared" si="49"/>
        <v/>
      </c>
      <c r="F96" s="1">
        <f>IFERROR(VLOOKUP(INDEX(Code!$A:$A,'Compile Sheet'!AL96),'Compile Sheet'!$AF$1:$AG$24,2,FALSE),0)</f>
        <v>0</v>
      </c>
      <c r="AK96" s="1">
        <f t="shared" si="50"/>
        <v>0</v>
      </c>
      <c r="AL96" s="1" t="str">
        <f t="shared" si="53"/>
        <v/>
      </c>
      <c r="AM96" s="1" t="e">
        <f t="shared" si="70"/>
        <v>#VALUE!</v>
      </c>
      <c r="AN96" s="1" t="e">
        <f t="shared" si="51"/>
        <v>#VALUE!</v>
      </c>
      <c r="AP96" s="36">
        <f>IF(LEFT(AT96,4)=".org",MAX(AP$1:AP95)+1,0)</f>
        <v>0</v>
      </c>
      <c r="AQ96" s="1" t="str">
        <f>IF(AT95="","",MAX(AQ97:AQ$128)+1)</f>
        <v/>
      </c>
      <c r="AR96" s="1" t="str">
        <f t="shared" si="54"/>
        <v/>
      </c>
      <c r="AS96" s="1" t="str">
        <f t="shared" si="77"/>
        <v>0x8005B1A0</v>
      </c>
      <c r="AT96" s="41" t="str">
        <f>INDEX(Code!$1:$1048576,ROW(),$M$3)&amp;""</f>
        <v/>
      </c>
      <c r="AU96" s="36">
        <v>1</v>
      </c>
      <c r="AV96" s="36" t="str">
        <f t="shared" si="55"/>
        <v/>
      </c>
      <c r="AW96" s="36">
        <f t="shared" si="56"/>
        <v>1</v>
      </c>
      <c r="AX96" s="36">
        <f t="shared" si="57"/>
        <v>1</v>
      </c>
      <c r="AY96" s="36">
        <f t="shared" si="58"/>
        <v>1</v>
      </c>
      <c r="AZ96" s="36">
        <f t="shared" si="71"/>
        <v>0</v>
      </c>
      <c r="BA96" s="42" t="e">
        <f t="shared" si="74"/>
        <v>#VALUE!</v>
      </c>
      <c r="BB96" s="42" t="str">
        <f t="shared" si="74"/>
        <v/>
      </c>
      <c r="BC96" s="42" t="str">
        <f t="shared" si="74"/>
        <v/>
      </c>
      <c r="BD96" s="42" t="str">
        <f t="shared" si="74"/>
        <v/>
      </c>
      <c r="BE96" s="42" t="str">
        <f t="shared" si="74"/>
        <v/>
      </c>
      <c r="BF96" s="42">
        <f t="shared" si="59"/>
        <v>0</v>
      </c>
      <c r="BG96" s="42">
        <f t="shared" si="59"/>
        <v>0</v>
      </c>
      <c r="BH96" s="42">
        <f t="shared" si="59"/>
        <v>0</v>
      </c>
      <c r="BI96" s="42">
        <f t="shared" si="80"/>
        <v>0</v>
      </c>
      <c r="BJ96" s="42">
        <f t="shared" si="72"/>
        <v>0</v>
      </c>
      <c r="BK96" s="42"/>
      <c r="BN96" s="36" t="str">
        <f t="shared" si="78"/>
        <v/>
      </c>
      <c r="BO96" s="36" t="str">
        <f t="shared" si="78"/>
        <v/>
      </c>
      <c r="BP96" s="36" t="str">
        <f t="shared" si="78"/>
        <v/>
      </c>
      <c r="BQ96" s="36" t="str">
        <f t="shared" si="60"/>
        <v/>
      </c>
      <c r="BR96" s="36" t="str">
        <f t="shared" si="61"/>
        <v/>
      </c>
      <c r="BS96" s="36" t="str">
        <f t="shared" si="62"/>
        <v/>
      </c>
      <c r="BT96" s="36" t="str">
        <f t="shared" si="75"/>
        <v>00000</v>
      </c>
      <c r="BU96" s="36" t="str">
        <f t="shared" si="63"/>
        <v>9397</v>
      </c>
      <c r="BV96" s="36" t="str">
        <f t="shared" si="76"/>
        <v>0000000</v>
      </c>
      <c r="BW96" s="36" t="str">
        <f t="shared" si="64"/>
        <v/>
      </c>
      <c r="BX96" s="36" t="str">
        <f t="shared" si="65"/>
        <v/>
      </c>
      <c r="BY96" s="36" t="str">
        <f t="shared" si="73"/>
        <v/>
      </c>
      <c r="BZ96" s="43" t="str">
        <f t="shared" si="79"/>
        <v/>
      </c>
      <c r="CA96" s="36" t="str">
        <f t="shared" si="66"/>
        <v/>
      </c>
      <c r="CB96" s="43" t="str">
        <f t="shared" si="67"/>
        <v>00000000000000000000</v>
      </c>
      <c r="CC96" s="43" t="str">
        <f>IFERROR(VLOOKUP(BA96,[1]Opcodes!$A$1:$B$88,2, FALSE),"")</f>
        <v/>
      </c>
      <c r="CD96" s="36" t="str">
        <f>SUBSTITUTE(SUBSTITUTE(SUBSTITUTE(SUBSTITUTE(SUBSTITUTE(SUBSTITUTE(SUBSTITUTE(SUBSTITUTE(SUBSTITUTE(SUBSTITUTE(CC96,[1]Opcodes!$I$3,BN96),[1]Opcodes!$I$4,'Compile Sheet'!BO96),[1]Opcodes!$I$5,BP96),[1]Opcodes!$I$6,CA96),[1]Opcodes!$I$8,BW96),[1]Opcodes!$I$9,BX96),[1]Opcodes!$I$10,BY96),[1]Opcodes!$I$11,BZ96),[1]Opcodes!$I$15,"00000"),[1]Opcodes!$I$13,CB96)</f>
        <v/>
      </c>
      <c r="CE96" s="36" t="str">
        <f t="shared" si="68"/>
        <v/>
      </c>
      <c r="CF96" s="36" t="str">
        <f t="shared" si="69"/>
        <v/>
      </c>
      <c r="CG96" s="36" t="str">
        <f t="shared" si="81"/>
        <v xml:space="preserve"> </v>
      </c>
      <c r="CI96" t="s">
        <v>148</v>
      </c>
    </row>
    <row r="97" spans="2:87">
      <c r="B97" s="36">
        <f t="shared" ref="B97:B128" si="82">IF(LEN(C97),IF(AK97,AN97+HEX2DEC(RIGHT(INDEX($AT:$AT,AL97),6)),0),0)</f>
        <v>0</v>
      </c>
      <c r="C97" s="36" t="str">
        <f>IFERROR(IF(INDEX($R$1:$AD$24,F97,Code!$L$1),E97,""),"")</f>
        <v/>
      </c>
      <c r="D97" s="1" t="str">
        <f t="shared" si="52"/>
        <v/>
      </c>
      <c r="E97" t="str">
        <f t="shared" si="49"/>
        <v/>
      </c>
      <c r="F97" s="1">
        <f>IFERROR(VLOOKUP(INDEX(Code!$A:$A,'Compile Sheet'!AL97),'Compile Sheet'!$AF$1:$AG$24,2,FALSE),0)</f>
        <v>0</v>
      </c>
      <c r="AK97" s="1">
        <f t="shared" si="50"/>
        <v>0</v>
      </c>
      <c r="AL97" s="1" t="str">
        <f t="shared" si="53"/>
        <v/>
      </c>
      <c r="AM97" s="1" t="e">
        <f t="shared" si="70"/>
        <v>#VALUE!</v>
      </c>
      <c r="AN97" s="1" t="e">
        <f t="shared" ref="AN97:AN128" si="83">IF(HEX2DEC(RIGHT(INDEX($AT:$AT,AL97),6))&lt;HEX2DEC("30000"),HEX2DEC("300"),HEX2DEC("2B0"))</f>
        <v>#VALUE!</v>
      </c>
      <c r="AP97" s="36">
        <f>IF(LEFT(AT97,4)=".org",MAX(AP$1:AP96)+1,0)</f>
        <v>0</v>
      </c>
      <c r="AQ97" s="1" t="str">
        <f>IF(AT96="","",MAX(AQ98:AQ$128)+1)</f>
        <v/>
      </c>
      <c r="AR97" s="1" t="str">
        <f t="shared" si="54"/>
        <v/>
      </c>
      <c r="AS97" s="1" t="str">
        <f t="shared" si="77"/>
        <v>0x8005B1A4</v>
      </c>
      <c r="AT97" s="41" t="str">
        <f>INDEX(Code!$1:$1048576,ROW(),$M$3)&amp;""</f>
        <v/>
      </c>
      <c r="AU97" s="36">
        <v>1</v>
      </c>
      <c r="AV97" s="36" t="str">
        <f t="shared" si="55"/>
        <v/>
      </c>
      <c r="AW97" s="36">
        <f t="shared" si="56"/>
        <v>1</v>
      </c>
      <c r="AX97" s="36">
        <f t="shared" si="57"/>
        <v>1</v>
      </c>
      <c r="AY97" s="36">
        <f t="shared" si="58"/>
        <v>1</v>
      </c>
      <c r="AZ97" s="36">
        <f t="shared" si="71"/>
        <v>0</v>
      </c>
      <c r="BA97" s="42" t="e">
        <f t="shared" si="74"/>
        <v>#VALUE!</v>
      </c>
      <c r="BB97" s="42" t="str">
        <f t="shared" si="74"/>
        <v/>
      </c>
      <c r="BC97" s="42" t="str">
        <f t="shared" si="74"/>
        <v/>
      </c>
      <c r="BD97" s="42" t="str">
        <f t="shared" si="74"/>
        <v/>
      </c>
      <c r="BE97" s="42" t="str">
        <f t="shared" si="74"/>
        <v/>
      </c>
      <c r="BF97" s="42">
        <f t="shared" si="59"/>
        <v>0</v>
      </c>
      <c r="BG97" s="42">
        <f t="shared" si="59"/>
        <v>0</v>
      </c>
      <c r="BH97" s="42">
        <f t="shared" si="59"/>
        <v>0</v>
      </c>
      <c r="BI97" s="42">
        <f t="shared" si="80"/>
        <v>0</v>
      </c>
      <c r="BJ97" s="42">
        <f t="shared" si="72"/>
        <v>0</v>
      </c>
      <c r="BK97" s="42"/>
      <c r="BN97" s="36" t="str">
        <f t="shared" si="78"/>
        <v/>
      </c>
      <c r="BO97" s="36" t="str">
        <f t="shared" si="78"/>
        <v/>
      </c>
      <c r="BP97" s="36" t="str">
        <f t="shared" si="78"/>
        <v/>
      </c>
      <c r="BQ97" s="36" t="str">
        <f t="shared" si="60"/>
        <v/>
      </c>
      <c r="BR97" s="36" t="str">
        <f t="shared" si="61"/>
        <v/>
      </c>
      <c r="BS97" s="36" t="str">
        <f t="shared" si="62"/>
        <v/>
      </c>
      <c r="BT97" s="36" t="str">
        <f t="shared" si="75"/>
        <v>00000</v>
      </c>
      <c r="BU97" s="36" t="str">
        <f t="shared" si="63"/>
        <v>9396</v>
      </c>
      <c r="BV97" s="36" t="str">
        <f t="shared" si="76"/>
        <v>0000000</v>
      </c>
      <c r="BW97" s="36" t="str">
        <f t="shared" si="64"/>
        <v/>
      </c>
      <c r="BX97" s="36" t="str">
        <f t="shared" si="65"/>
        <v/>
      </c>
      <c r="BY97" s="36" t="str">
        <f t="shared" si="73"/>
        <v/>
      </c>
      <c r="BZ97" s="43" t="str">
        <f t="shared" si="79"/>
        <v/>
      </c>
      <c r="CA97" s="36" t="str">
        <f t="shared" si="66"/>
        <v/>
      </c>
      <c r="CB97" s="43" t="str">
        <f t="shared" si="67"/>
        <v>00000000000000000000</v>
      </c>
      <c r="CC97" s="43" t="str">
        <f>IFERROR(VLOOKUP(BA97,[1]Opcodes!$A$1:$B$88,2, FALSE),"")</f>
        <v/>
      </c>
      <c r="CD97" s="36" t="str">
        <f>SUBSTITUTE(SUBSTITUTE(SUBSTITUTE(SUBSTITUTE(SUBSTITUTE(SUBSTITUTE(SUBSTITUTE(SUBSTITUTE(SUBSTITUTE(SUBSTITUTE(CC97,[1]Opcodes!$I$3,BN97),[1]Opcodes!$I$4,'Compile Sheet'!BO97),[1]Opcodes!$I$5,BP97),[1]Opcodes!$I$6,CA97),[1]Opcodes!$I$8,BW97),[1]Opcodes!$I$9,BX97),[1]Opcodes!$I$10,BY97),[1]Opcodes!$I$11,BZ97),[1]Opcodes!$I$15,"00000"),[1]Opcodes!$I$13,CB97)</f>
        <v/>
      </c>
      <c r="CE97" s="36" t="str">
        <f t="shared" si="68"/>
        <v/>
      </c>
      <c r="CF97" s="36" t="str">
        <f t="shared" si="69"/>
        <v/>
      </c>
      <c r="CG97" s="36" t="str">
        <f t="shared" si="81"/>
        <v xml:space="preserve"> </v>
      </c>
      <c r="CI97" t="s">
        <v>148</v>
      </c>
    </row>
    <row r="98" spans="2:87">
      <c r="B98" s="36">
        <f t="shared" si="82"/>
        <v>0</v>
      </c>
      <c r="C98" s="36" t="str">
        <f>IFERROR(IF(INDEX($R$1:$AD$24,F98,Code!$L$1),E98,""),"")</f>
        <v/>
      </c>
      <c r="D98" s="1" t="str">
        <f t="shared" si="52"/>
        <v/>
      </c>
      <c r="E98" t="str">
        <f t="shared" si="49"/>
        <v/>
      </c>
      <c r="F98" s="1">
        <f>IFERROR(VLOOKUP(INDEX(Code!$A:$A,'Compile Sheet'!AL98),'Compile Sheet'!$AF$1:$AG$24,2,FALSE),0)</f>
        <v>0</v>
      </c>
      <c r="AK98" s="1">
        <f t="shared" si="50"/>
        <v>0</v>
      </c>
      <c r="AL98" s="1" t="str">
        <f t="shared" ref="AL98:AL129" si="84">IF(AK98,VLOOKUP(AK98,$AP$1:$AT$128,3,FALSE),IF(AK97=$M$5,VLOOKUP(1,$AQ$1:$AT$128,2,FALSE),""))</f>
        <v/>
      </c>
      <c r="AM98" s="1" t="e">
        <f t="shared" si="70"/>
        <v>#VALUE!</v>
      </c>
      <c r="AN98" s="1" t="e">
        <f t="shared" si="83"/>
        <v>#VALUE!</v>
      </c>
      <c r="AP98" s="36">
        <f>IF(LEFT(AT98,4)=".org",MAX(AP$1:AP97)+1,0)</f>
        <v>0</v>
      </c>
      <c r="AQ98" s="1" t="str">
        <f>IF(AT97="","",MAX(AQ99:AQ$128)+1)</f>
        <v/>
      </c>
      <c r="AR98" s="1" t="str">
        <f t="shared" si="54"/>
        <v/>
      </c>
      <c r="AS98" s="1" t="str">
        <f t="shared" si="77"/>
        <v>0x8005B1A8</v>
      </c>
      <c r="AT98" s="41" t="str">
        <f>INDEX(Code!$1:$1048576,ROW(),$M$3)&amp;""</f>
        <v/>
      </c>
      <c r="AU98" s="36">
        <v>1</v>
      </c>
      <c r="AV98" s="36" t="str">
        <f t="shared" si="55"/>
        <v/>
      </c>
      <c r="AW98" s="36">
        <f t="shared" si="56"/>
        <v>1</v>
      </c>
      <c r="AX98" s="36">
        <f t="shared" si="57"/>
        <v>1</v>
      </c>
      <c r="AY98" s="36">
        <f t="shared" si="58"/>
        <v>1</v>
      </c>
      <c r="AZ98" s="36">
        <f t="shared" si="71"/>
        <v>0</v>
      </c>
      <c r="BA98" s="42" t="e">
        <f t="shared" si="74"/>
        <v>#VALUE!</v>
      </c>
      <c r="BB98" s="42" t="str">
        <f t="shared" si="74"/>
        <v/>
      </c>
      <c r="BC98" s="42" t="str">
        <f t="shared" si="74"/>
        <v/>
      </c>
      <c r="BD98" s="42" t="str">
        <f t="shared" si="74"/>
        <v/>
      </c>
      <c r="BE98" s="42" t="str">
        <f t="shared" si="74"/>
        <v/>
      </c>
      <c r="BF98" s="42">
        <f t="shared" si="59"/>
        <v>0</v>
      </c>
      <c r="BG98" s="42">
        <f t="shared" si="59"/>
        <v>0</v>
      </c>
      <c r="BH98" s="42">
        <f t="shared" si="59"/>
        <v>0</v>
      </c>
      <c r="BI98" s="42">
        <f t="shared" si="80"/>
        <v>0</v>
      </c>
      <c r="BJ98" s="42">
        <f t="shared" si="72"/>
        <v>0</v>
      </c>
      <c r="BK98" s="42"/>
      <c r="BN98" s="36" t="str">
        <f t="shared" si="78"/>
        <v/>
      </c>
      <c r="BO98" s="36" t="str">
        <f t="shared" si="78"/>
        <v/>
      </c>
      <c r="BP98" s="36" t="str">
        <f t="shared" si="78"/>
        <v/>
      </c>
      <c r="BQ98" s="36" t="str">
        <f t="shared" ref="BQ98:BQ128" si="85">IF(BI98,INDEX($BB:$BE,ROW(),BI98),"")</f>
        <v/>
      </c>
      <c r="BR98" s="36" t="str">
        <f t="shared" si="61"/>
        <v/>
      </c>
      <c r="BS98" s="36" t="str">
        <f t="shared" si="62"/>
        <v/>
      </c>
      <c r="BT98" s="36" t="str">
        <f t="shared" si="75"/>
        <v>00000</v>
      </c>
      <c r="BU98" s="36" t="str">
        <f t="shared" si="63"/>
        <v>9395</v>
      </c>
      <c r="BV98" s="36" t="str">
        <f t="shared" si="76"/>
        <v>0000000</v>
      </c>
      <c r="BW98" s="36" t="str">
        <f t="shared" si="64"/>
        <v/>
      </c>
      <c r="BX98" s="36" t="str">
        <f t="shared" si="65"/>
        <v/>
      </c>
      <c r="BY98" s="36" t="str">
        <f t="shared" si="73"/>
        <v/>
      </c>
      <c r="BZ98" s="43" t="str">
        <f t="shared" si="79"/>
        <v/>
      </c>
      <c r="CA98" s="36" t="str">
        <f t="shared" si="66"/>
        <v/>
      </c>
      <c r="CB98" s="43" t="str">
        <f t="shared" si="67"/>
        <v>00000000000000000000</v>
      </c>
      <c r="CC98" s="43" t="str">
        <f>IFERROR(VLOOKUP(BA98,[1]Opcodes!$A$1:$B$88,2, FALSE),"")</f>
        <v/>
      </c>
      <c r="CD98" s="36" t="str">
        <f>SUBSTITUTE(SUBSTITUTE(SUBSTITUTE(SUBSTITUTE(SUBSTITUTE(SUBSTITUTE(SUBSTITUTE(SUBSTITUTE(SUBSTITUTE(SUBSTITUTE(CC98,[1]Opcodes!$I$3,BN98),[1]Opcodes!$I$4,'Compile Sheet'!BO98),[1]Opcodes!$I$5,BP98),[1]Opcodes!$I$6,CA98),[1]Opcodes!$I$8,BW98),[1]Opcodes!$I$9,BX98),[1]Opcodes!$I$10,BY98),[1]Opcodes!$I$11,BZ98),[1]Opcodes!$I$15,"00000"),[1]Opcodes!$I$13,CB98)</f>
        <v/>
      </c>
      <c r="CE98" s="36" t="str">
        <f t="shared" si="68"/>
        <v/>
      </c>
      <c r="CF98" s="36" t="str">
        <f t="shared" si="69"/>
        <v/>
      </c>
      <c r="CG98" s="36" t="str">
        <f t="shared" si="81"/>
        <v xml:space="preserve"> </v>
      </c>
      <c r="CI98" t="s">
        <v>148</v>
      </c>
    </row>
    <row r="99" spans="2:87">
      <c r="B99" s="36">
        <f t="shared" si="82"/>
        <v>0</v>
      </c>
      <c r="C99" s="36" t="str">
        <f>IFERROR(IF(INDEX($R$1:$AD$24,F99,Code!$L$1),E99,""),"")</f>
        <v/>
      </c>
      <c r="D99" s="1" t="str">
        <f t="shared" si="52"/>
        <v/>
      </c>
      <c r="E99" t="str">
        <f t="shared" si="49"/>
        <v/>
      </c>
      <c r="F99" s="1">
        <f>IFERROR(VLOOKUP(INDEX(Code!$A:$A,'Compile Sheet'!AL99),'Compile Sheet'!$AF$1:$AG$24,2,FALSE),0)</f>
        <v>0</v>
      </c>
      <c r="AK99" s="1">
        <f t="shared" si="50"/>
        <v>0</v>
      </c>
      <c r="AL99" s="1" t="str">
        <f t="shared" si="84"/>
        <v/>
      </c>
      <c r="AM99" s="1" t="e">
        <f t="shared" si="70"/>
        <v>#VALUE!</v>
      </c>
      <c r="AN99" s="1" t="e">
        <f t="shared" si="83"/>
        <v>#VALUE!</v>
      </c>
      <c r="AP99" s="36">
        <f>IF(LEFT(AT99,4)=".org",MAX(AP$1:AP98)+1,0)</f>
        <v>0</v>
      </c>
      <c r="AQ99" s="1" t="str">
        <f>IF(AT98="","",MAX(AQ100:AQ$128)+1)</f>
        <v/>
      </c>
      <c r="AR99" s="1" t="str">
        <f t="shared" si="54"/>
        <v/>
      </c>
      <c r="AS99" s="1" t="str">
        <f t="shared" si="77"/>
        <v>0x8005B1AC</v>
      </c>
      <c r="AT99" s="41" t="str">
        <f>INDEX(Code!$1:$1048576,ROW(),$M$3)&amp;""</f>
        <v/>
      </c>
      <c r="AU99" s="36">
        <v>1</v>
      </c>
      <c r="AV99" s="36" t="str">
        <f t="shared" si="55"/>
        <v/>
      </c>
      <c r="AW99" s="36">
        <f t="shared" si="56"/>
        <v>1</v>
      </c>
      <c r="AX99" s="36">
        <f t="shared" si="57"/>
        <v>1</v>
      </c>
      <c r="AY99" s="36">
        <f t="shared" si="58"/>
        <v>1</v>
      </c>
      <c r="AZ99" s="36">
        <f t="shared" si="71"/>
        <v>0</v>
      </c>
      <c r="BA99" s="42" t="e">
        <f t="shared" si="74"/>
        <v>#VALUE!</v>
      </c>
      <c r="BB99" s="42" t="str">
        <f t="shared" si="74"/>
        <v/>
      </c>
      <c r="BC99" s="42" t="str">
        <f t="shared" si="74"/>
        <v/>
      </c>
      <c r="BD99" s="42" t="str">
        <f t="shared" si="74"/>
        <v/>
      </c>
      <c r="BE99" s="42" t="str">
        <f t="shared" si="74"/>
        <v/>
      </c>
      <c r="BF99" s="42">
        <f t="shared" si="59"/>
        <v>0</v>
      </c>
      <c r="BG99" s="42">
        <f t="shared" si="59"/>
        <v>0</v>
      </c>
      <c r="BH99" s="42">
        <f t="shared" si="59"/>
        <v>0</v>
      </c>
      <c r="BI99" s="42">
        <f t="shared" si="80"/>
        <v>0</v>
      </c>
      <c r="BJ99" s="42">
        <f t="shared" si="72"/>
        <v>0</v>
      </c>
      <c r="BK99" s="42"/>
      <c r="BN99" s="36" t="str">
        <f t="shared" si="78"/>
        <v/>
      </c>
      <c r="BO99" s="36" t="str">
        <f t="shared" si="78"/>
        <v/>
      </c>
      <c r="BP99" s="36" t="str">
        <f t="shared" si="78"/>
        <v/>
      </c>
      <c r="BQ99" s="36" t="str">
        <f t="shared" si="85"/>
        <v/>
      </c>
      <c r="BR99" s="36" t="str">
        <f t="shared" si="61"/>
        <v/>
      </c>
      <c r="BS99" s="36" t="str">
        <f t="shared" si="62"/>
        <v/>
      </c>
      <c r="BT99" s="36" t="str">
        <f t="shared" si="75"/>
        <v>00000</v>
      </c>
      <c r="BU99" s="36" t="str">
        <f t="shared" si="63"/>
        <v>9394</v>
      </c>
      <c r="BV99" s="36" t="str">
        <f t="shared" si="76"/>
        <v>0000000</v>
      </c>
      <c r="BW99" s="36" t="str">
        <f t="shared" si="64"/>
        <v/>
      </c>
      <c r="BX99" s="36" t="str">
        <f t="shared" si="65"/>
        <v/>
      </c>
      <c r="BY99" s="36" t="str">
        <f t="shared" si="73"/>
        <v/>
      </c>
      <c r="BZ99" s="43" t="str">
        <f t="shared" si="79"/>
        <v/>
      </c>
      <c r="CA99" s="36" t="str">
        <f t="shared" si="66"/>
        <v/>
      </c>
      <c r="CB99" s="43" t="str">
        <f t="shared" si="67"/>
        <v>00000000000000000000</v>
      </c>
      <c r="CC99" s="43" t="str">
        <f>IFERROR(VLOOKUP(BA99,[1]Opcodes!$A$1:$B$88,2, FALSE),"")</f>
        <v/>
      </c>
      <c r="CD99" s="36" t="str">
        <f>SUBSTITUTE(SUBSTITUTE(SUBSTITUTE(SUBSTITUTE(SUBSTITUTE(SUBSTITUTE(SUBSTITUTE(SUBSTITUTE(SUBSTITUTE(SUBSTITUTE(CC99,[1]Opcodes!$I$3,BN99),[1]Opcodes!$I$4,'Compile Sheet'!BO99),[1]Opcodes!$I$5,BP99),[1]Opcodes!$I$6,CA99),[1]Opcodes!$I$8,BW99),[1]Opcodes!$I$9,BX99),[1]Opcodes!$I$10,BY99),[1]Opcodes!$I$11,BZ99),[1]Opcodes!$I$15,"00000"),[1]Opcodes!$I$13,CB99)</f>
        <v/>
      </c>
      <c r="CE99" s="36" t="str">
        <f t="shared" si="68"/>
        <v/>
      </c>
      <c r="CF99" s="36" t="str">
        <f t="shared" si="69"/>
        <v/>
      </c>
      <c r="CG99" s="36" t="str">
        <f t="shared" si="81"/>
        <v xml:space="preserve"> </v>
      </c>
      <c r="CI99" t="s">
        <v>148</v>
      </c>
    </row>
    <row r="100" spans="2:87">
      <c r="B100" s="36">
        <f t="shared" si="82"/>
        <v>0</v>
      </c>
      <c r="C100" s="36" t="str">
        <f>IFERROR(IF(INDEX($R$1:$AD$24,F100,Code!$L$1),E100,""),"")</f>
        <v/>
      </c>
      <c r="D100" s="1" t="str">
        <f t="shared" si="52"/>
        <v/>
      </c>
      <c r="E100" t="str">
        <f t="shared" si="49"/>
        <v/>
      </c>
      <c r="F100" s="1">
        <f>IFERROR(VLOOKUP(INDEX(Code!$A:$A,'Compile Sheet'!AL100),'Compile Sheet'!$AF$1:$AG$24,2,FALSE),0)</f>
        <v>0</v>
      </c>
      <c r="AK100" s="1">
        <f t="shared" si="50"/>
        <v>0</v>
      </c>
      <c r="AL100" s="1" t="str">
        <f t="shared" si="84"/>
        <v/>
      </c>
      <c r="AM100" s="1" t="e">
        <f t="shared" si="70"/>
        <v>#VALUE!</v>
      </c>
      <c r="AN100" s="1" t="e">
        <f t="shared" si="83"/>
        <v>#VALUE!</v>
      </c>
      <c r="AP100" s="36">
        <f>IF(LEFT(AT100,4)=".org",MAX(AP$1:AP99)+1,0)</f>
        <v>0</v>
      </c>
      <c r="AQ100" s="1" t="str">
        <f>IF(AT99="","",MAX(AQ101:AQ$128)+1)</f>
        <v/>
      </c>
      <c r="AR100" s="1" t="str">
        <f t="shared" si="54"/>
        <v/>
      </c>
      <c r="AS100" s="1" t="str">
        <f t="shared" si="77"/>
        <v>0x8005B1B0</v>
      </c>
      <c r="AT100" s="41" t="str">
        <f>INDEX(Code!$1:$1048576,ROW(),$M$3)&amp;""</f>
        <v/>
      </c>
      <c r="AU100" s="36">
        <v>1</v>
      </c>
      <c r="AV100" s="36" t="str">
        <f t="shared" si="55"/>
        <v/>
      </c>
      <c r="AW100" s="36">
        <f t="shared" si="56"/>
        <v>1</v>
      </c>
      <c r="AX100" s="36">
        <f t="shared" si="57"/>
        <v>1</v>
      </c>
      <c r="AY100" s="36">
        <f t="shared" si="58"/>
        <v>1</v>
      </c>
      <c r="AZ100" s="36">
        <f t="shared" si="71"/>
        <v>0</v>
      </c>
      <c r="BA100" s="42" t="e">
        <f t="shared" si="74"/>
        <v>#VALUE!</v>
      </c>
      <c r="BB100" s="42" t="str">
        <f t="shared" si="74"/>
        <v/>
      </c>
      <c r="BC100" s="42" t="str">
        <f t="shared" si="74"/>
        <v/>
      </c>
      <c r="BD100" s="42" t="str">
        <f t="shared" si="74"/>
        <v/>
      </c>
      <c r="BE100" s="42" t="str">
        <f t="shared" si="74"/>
        <v/>
      </c>
      <c r="BF100" s="42">
        <f t="shared" si="59"/>
        <v>0</v>
      </c>
      <c r="BG100" s="42">
        <f t="shared" si="59"/>
        <v>0</v>
      </c>
      <c r="BH100" s="42">
        <f t="shared" si="59"/>
        <v>0</v>
      </c>
      <c r="BI100" s="42">
        <f t="shared" si="80"/>
        <v>0</v>
      </c>
      <c r="BJ100" s="42">
        <f t="shared" si="72"/>
        <v>0</v>
      </c>
      <c r="BK100" s="42"/>
      <c r="BN100" s="36" t="str">
        <f t="shared" si="78"/>
        <v/>
      </c>
      <c r="BO100" s="36" t="str">
        <f t="shared" si="78"/>
        <v/>
      </c>
      <c r="BP100" s="36" t="str">
        <f t="shared" si="78"/>
        <v/>
      </c>
      <c r="BQ100" s="36" t="str">
        <f t="shared" si="85"/>
        <v/>
      </c>
      <c r="BR100" s="36" t="str">
        <f t="shared" si="61"/>
        <v/>
      </c>
      <c r="BS100" s="36" t="str">
        <f t="shared" si="62"/>
        <v/>
      </c>
      <c r="BT100" s="36" t="str">
        <f t="shared" si="75"/>
        <v>00000</v>
      </c>
      <c r="BU100" s="36" t="str">
        <f t="shared" si="63"/>
        <v>9393</v>
      </c>
      <c r="BV100" s="36" t="str">
        <f t="shared" si="76"/>
        <v>0000000</v>
      </c>
      <c r="BW100" s="36" t="str">
        <f t="shared" si="64"/>
        <v/>
      </c>
      <c r="BX100" s="36" t="str">
        <f t="shared" si="65"/>
        <v/>
      </c>
      <c r="BY100" s="36" t="str">
        <f t="shared" si="73"/>
        <v/>
      </c>
      <c r="BZ100" s="43" t="str">
        <f t="shared" si="79"/>
        <v/>
      </c>
      <c r="CA100" s="36" t="str">
        <f t="shared" si="66"/>
        <v/>
      </c>
      <c r="CB100" s="43" t="str">
        <f t="shared" si="67"/>
        <v>00000000000000000000</v>
      </c>
      <c r="CC100" s="43" t="str">
        <f>IFERROR(VLOOKUP(BA100,[1]Opcodes!$A$1:$B$88,2, FALSE),"")</f>
        <v/>
      </c>
      <c r="CD100" s="36" t="str">
        <f>SUBSTITUTE(SUBSTITUTE(SUBSTITUTE(SUBSTITUTE(SUBSTITUTE(SUBSTITUTE(SUBSTITUTE(SUBSTITUTE(SUBSTITUTE(SUBSTITUTE(CC100,[1]Opcodes!$I$3,BN100),[1]Opcodes!$I$4,'Compile Sheet'!BO100),[1]Opcodes!$I$5,BP100),[1]Opcodes!$I$6,CA100),[1]Opcodes!$I$8,BW100),[1]Opcodes!$I$9,BX100),[1]Opcodes!$I$10,BY100),[1]Opcodes!$I$11,BZ100),[1]Opcodes!$I$15,"00000"),[1]Opcodes!$I$13,CB100)</f>
        <v/>
      </c>
      <c r="CE100" s="36" t="str">
        <f t="shared" si="68"/>
        <v/>
      </c>
      <c r="CF100" s="36" t="str">
        <f t="shared" si="69"/>
        <v/>
      </c>
      <c r="CG100" s="36" t="str">
        <f t="shared" si="81"/>
        <v xml:space="preserve"> </v>
      </c>
      <c r="CI100" t="s">
        <v>148</v>
      </c>
    </row>
    <row r="101" spans="2:87">
      <c r="B101" s="36">
        <f t="shared" si="82"/>
        <v>0</v>
      </c>
      <c r="C101" s="36" t="str">
        <f>IFERROR(IF(INDEX($R$1:$AD$24,F101,Code!$L$1),E101,""),"")</f>
        <v/>
      </c>
      <c r="D101" s="1" t="str">
        <f t="shared" si="52"/>
        <v/>
      </c>
      <c r="E101" t="str">
        <f t="shared" si="49"/>
        <v/>
      </c>
      <c r="F101" s="1">
        <f>IFERROR(VLOOKUP(INDEX(Code!$A:$A,'Compile Sheet'!AL101),'Compile Sheet'!$AF$1:$AG$24,2,FALSE),0)</f>
        <v>0</v>
      </c>
      <c r="AK101" s="1">
        <f t="shared" si="50"/>
        <v>0</v>
      </c>
      <c r="AL101" s="1" t="str">
        <f t="shared" si="84"/>
        <v/>
      </c>
      <c r="AM101" s="1" t="e">
        <f t="shared" si="70"/>
        <v>#VALUE!</v>
      </c>
      <c r="AN101" s="1" t="e">
        <f t="shared" si="83"/>
        <v>#VALUE!</v>
      </c>
      <c r="AP101" s="36">
        <f>IF(LEFT(AT101,4)=".org",MAX(AP$1:AP100)+1,0)</f>
        <v>0</v>
      </c>
      <c r="AQ101" s="1" t="str">
        <f>IF(AT100="","",MAX(AQ102:AQ$128)+1)</f>
        <v/>
      </c>
      <c r="AR101" s="1" t="str">
        <f t="shared" si="54"/>
        <v/>
      </c>
      <c r="AS101" s="1" t="str">
        <f t="shared" si="77"/>
        <v>0x8005B1B4</v>
      </c>
      <c r="AT101" s="41" t="str">
        <f>INDEX(Code!$1:$1048576,ROW(),$M$3)&amp;""</f>
        <v/>
      </c>
      <c r="AU101" s="36">
        <v>1</v>
      </c>
      <c r="AV101" s="36" t="str">
        <f t="shared" si="55"/>
        <v/>
      </c>
      <c r="AW101" s="36">
        <f t="shared" si="56"/>
        <v>1</v>
      </c>
      <c r="AX101" s="36">
        <f t="shared" si="57"/>
        <v>1</v>
      </c>
      <c r="AY101" s="36">
        <f t="shared" si="58"/>
        <v>1</v>
      </c>
      <c r="AZ101" s="36">
        <f t="shared" si="71"/>
        <v>0</v>
      </c>
      <c r="BA101" s="42" t="e">
        <f t="shared" si="74"/>
        <v>#VALUE!</v>
      </c>
      <c r="BB101" s="42" t="str">
        <f t="shared" si="74"/>
        <v/>
      </c>
      <c r="BC101" s="42" t="str">
        <f t="shared" si="74"/>
        <v/>
      </c>
      <c r="BD101" s="42" t="str">
        <f t="shared" si="74"/>
        <v/>
      </c>
      <c r="BE101" s="42" t="str">
        <f t="shared" si="74"/>
        <v/>
      </c>
      <c r="BF101" s="42">
        <f t="shared" si="59"/>
        <v>0</v>
      </c>
      <c r="BG101" s="42">
        <f t="shared" si="59"/>
        <v>0</v>
      </c>
      <c r="BH101" s="42">
        <f t="shared" si="59"/>
        <v>0</v>
      </c>
      <c r="BI101" s="42">
        <f t="shared" si="80"/>
        <v>0</v>
      </c>
      <c r="BJ101" s="42">
        <f t="shared" si="72"/>
        <v>0</v>
      </c>
      <c r="BK101" s="42"/>
      <c r="BN101" s="36" t="str">
        <f t="shared" si="78"/>
        <v/>
      </c>
      <c r="BO101" s="36" t="str">
        <f t="shared" si="78"/>
        <v/>
      </c>
      <c r="BP101" s="36" t="str">
        <f t="shared" si="78"/>
        <v/>
      </c>
      <c r="BQ101" s="36" t="str">
        <f t="shared" si="85"/>
        <v/>
      </c>
      <c r="BR101" s="36" t="str">
        <f t="shared" si="61"/>
        <v/>
      </c>
      <c r="BS101" s="36" t="str">
        <f t="shared" si="62"/>
        <v/>
      </c>
      <c r="BT101" s="36" t="str">
        <f t="shared" si="75"/>
        <v>00000</v>
      </c>
      <c r="BU101" s="36" t="str">
        <f t="shared" si="63"/>
        <v>9392</v>
      </c>
      <c r="BV101" s="36" t="str">
        <f t="shared" si="76"/>
        <v>0000000</v>
      </c>
      <c r="BW101" s="36" t="str">
        <f t="shared" si="64"/>
        <v/>
      </c>
      <c r="BX101" s="36" t="str">
        <f t="shared" si="65"/>
        <v/>
      </c>
      <c r="BY101" s="36" t="str">
        <f t="shared" si="73"/>
        <v/>
      </c>
      <c r="BZ101" s="43" t="str">
        <f t="shared" si="79"/>
        <v/>
      </c>
      <c r="CA101" s="36" t="str">
        <f t="shared" si="66"/>
        <v/>
      </c>
      <c r="CB101" s="43" t="str">
        <f t="shared" si="67"/>
        <v>00000000000000000000</v>
      </c>
      <c r="CC101" s="43" t="str">
        <f>IFERROR(VLOOKUP(BA101,[1]Opcodes!$A$1:$B$88,2, FALSE),"")</f>
        <v/>
      </c>
      <c r="CD101" s="36" t="str">
        <f>SUBSTITUTE(SUBSTITUTE(SUBSTITUTE(SUBSTITUTE(SUBSTITUTE(SUBSTITUTE(SUBSTITUTE(SUBSTITUTE(SUBSTITUTE(SUBSTITUTE(CC101,[1]Opcodes!$I$3,BN101),[1]Opcodes!$I$4,'Compile Sheet'!BO101),[1]Opcodes!$I$5,BP101),[1]Opcodes!$I$6,CA101),[1]Opcodes!$I$8,BW101),[1]Opcodes!$I$9,BX101),[1]Opcodes!$I$10,BY101),[1]Opcodes!$I$11,BZ101),[1]Opcodes!$I$15,"00000"),[1]Opcodes!$I$13,CB101)</f>
        <v/>
      </c>
      <c r="CE101" s="36" t="str">
        <f t="shared" si="68"/>
        <v/>
      </c>
      <c r="CF101" s="36" t="str">
        <f t="shared" si="69"/>
        <v/>
      </c>
      <c r="CG101" s="36" t="str">
        <f t="shared" si="81"/>
        <v xml:space="preserve"> </v>
      </c>
      <c r="CI101" t="s">
        <v>148</v>
      </c>
    </row>
    <row r="102" spans="2:87">
      <c r="B102" s="36">
        <f t="shared" si="82"/>
        <v>0</v>
      </c>
      <c r="C102" s="36" t="str">
        <f>IFERROR(IF(INDEX($R$1:$AD$24,F102,Code!$L$1),E102,""),"")</f>
        <v/>
      </c>
      <c r="D102" s="1" t="str">
        <f t="shared" si="52"/>
        <v/>
      </c>
      <c r="E102" t="str">
        <f t="shared" si="49"/>
        <v/>
      </c>
      <c r="F102" s="1">
        <f>IFERROR(VLOOKUP(INDEX(Code!$A:$A,'Compile Sheet'!AL102),'Compile Sheet'!$AF$1:$AG$24,2,FALSE),0)</f>
        <v>0</v>
      </c>
      <c r="AK102" s="1">
        <f t="shared" si="50"/>
        <v>0</v>
      </c>
      <c r="AL102" s="1" t="str">
        <f t="shared" si="84"/>
        <v/>
      </c>
      <c r="AM102" s="1" t="e">
        <f t="shared" si="70"/>
        <v>#VALUE!</v>
      </c>
      <c r="AN102" s="1" t="e">
        <f t="shared" si="83"/>
        <v>#VALUE!</v>
      </c>
      <c r="AP102" s="36">
        <f>IF(LEFT(AT102,4)=".org",MAX(AP$1:AP101)+1,0)</f>
        <v>0</v>
      </c>
      <c r="AQ102" s="1" t="str">
        <f>IF(AT101="","",MAX(AQ103:AQ$128)+1)</f>
        <v/>
      </c>
      <c r="AR102" s="1" t="str">
        <f t="shared" si="54"/>
        <v/>
      </c>
      <c r="AS102" s="1" t="str">
        <f t="shared" si="77"/>
        <v>0x8005B1B8</v>
      </c>
      <c r="AT102" s="41" t="str">
        <f>INDEX(Code!$1:$1048576,ROW(),$M$3)&amp;""</f>
        <v/>
      </c>
      <c r="AU102" s="36">
        <v>1</v>
      </c>
      <c r="AV102" s="36" t="str">
        <f t="shared" si="55"/>
        <v/>
      </c>
      <c r="AW102" s="36">
        <f t="shared" si="56"/>
        <v>1</v>
      </c>
      <c r="AX102" s="36">
        <f t="shared" si="57"/>
        <v>1</v>
      </c>
      <c r="AY102" s="36">
        <f t="shared" si="58"/>
        <v>1</v>
      </c>
      <c r="AZ102" s="36">
        <f t="shared" si="71"/>
        <v>0</v>
      </c>
      <c r="BA102" s="42" t="e">
        <f t="shared" si="74"/>
        <v>#VALUE!</v>
      </c>
      <c r="BB102" s="42" t="str">
        <f t="shared" si="74"/>
        <v/>
      </c>
      <c r="BC102" s="42" t="str">
        <f t="shared" si="74"/>
        <v/>
      </c>
      <c r="BD102" s="42" t="str">
        <f t="shared" si="74"/>
        <v/>
      </c>
      <c r="BE102" s="42" t="str">
        <f t="shared" si="74"/>
        <v/>
      </c>
      <c r="BF102" s="42">
        <f t="shared" si="59"/>
        <v>0</v>
      </c>
      <c r="BG102" s="42">
        <f t="shared" si="59"/>
        <v>0</v>
      </c>
      <c r="BH102" s="42">
        <f t="shared" si="59"/>
        <v>0</v>
      </c>
      <c r="BI102" s="42">
        <f t="shared" si="80"/>
        <v>0</v>
      </c>
      <c r="BJ102" s="42">
        <f t="shared" si="72"/>
        <v>0</v>
      </c>
      <c r="BK102" s="42"/>
      <c r="BN102" s="36" t="str">
        <f t="shared" si="78"/>
        <v/>
      </c>
      <c r="BO102" s="36" t="str">
        <f t="shared" si="78"/>
        <v/>
      </c>
      <c r="BP102" s="36" t="str">
        <f t="shared" si="78"/>
        <v/>
      </c>
      <c r="BQ102" s="36" t="str">
        <f t="shared" si="85"/>
        <v/>
      </c>
      <c r="BR102" s="36" t="str">
        <f t="shared" si="61"/>
        <v/>
      </c>
      <c r="BS102" s="36" t="str">
        <f t="shared" si="62"/>
        <v/>
      </c>
      <c r="BT102" s="36" t="str">
        <f t="shared" si="75"/>
        <v>00000</v>
      </c>
      <c r="BU102" s="36" t="str">
        <f t="shared" si="63"/>
        <v>9391</v>
      </c>
      <c r="BV102" s="36" t="str">
        <f t="shared" si="76"/>
        <v>0000000</v>
      </c>
      <c r="BW102" s="36" t="str">
        <f t="shared" si="64"/>
        <v/>
      </c>
      <c r="BX102" s="36" t="str">
        <f t="shared" si="65"/>
        <v/>
      </c>
      <c r="BY102" s="36" t="str">
        <f t="shared" si="73"/>
        <v/>
      </c>
      <c r="BZ102" s="43" t="str">
        <f t="shared" si="79"/>
        <v/>
      </c>
      <c r="CA102" s="36" t="str">
        <f t="shared" si="66"/>
        <v/>
      </c>
      <c r="CB102" s="43" t="str">
        <f t="shared" si="67"/>
        <v>00000000000000000000</v>
      </c>
      <c r="CC102" s="43" t="str">
        <f>IFERROR(VLOOKUP(BA102,[1]Opcodes!$A$1:$B$88,2, FALSE),"")</f>
        <v/>
      </c>
      <c r="CD102" s="36" t="str">
        <f>SUBSTITUTE(SUBSTITUTE(SUBSTITUTE(SUBSTITUTE(SUBSTITUTE(SUBSTITUTE(SUBSTITUTE(SUBSTITUTE(SUBSTITUTE(SUBSTITUTE(CC102,[1]Opcodes!$I$3,BN102),[1]Opcodes!$I$4,'Compile Sheet'!BO102),[1]Opcodes!$I$5,BP102),[1]Opcodes!$I$6,CA102),[1]Opcodes!$I$8,BW102),[1]Opcodes!$I$9,BX102),[1]Opcodes!$I$10,BY102),[1]Opcodes!$I$11,BZ102),[1]Opcodes!$I$15,"00000"),[1]Opcodes!$I$13,CB102)</f>
        <v/>
      </c>
      <c r="CE102" s="36" t="str">
        <f t="shared" si="68"/>
        <v/>
      </c>
      <c r="CF102" s="36" t="str">
        <f t="shared" si="69"/>
        <v/>
      </c>
      <c r="CG102" s="36" t="str">
        <f t="shared" si="81"/>
        <v xml:space="preserve"> </v>
      </c>
      <c r="CI102" t="s">
        <v>148</v>
      </c>
    </row>
    <row r="103" spans="2:87">
      <c r="B103" s="36">
        <f t="shared" si="82"/>
        <v>0</v>
      </c>
      <c r="C103" s="36" t="str">
        <f>IFERROR(IF(INDEX($R$1:$AD$24,F103,Code!$L$1),E103,""),"")</f>
        <v/>
      </c>
      <c r="D103" s="1" t="str">
        <f t="shared" si="52"/>
        <v/>
      </c>
      <c r="E103" t="str">
        <f t="shared" si="49"/>
        <v/>
      </c>
      <c r="F103" s="1">
        <f>IFERROR(VLOOKUP(INDEX(Code!$A:$A,'Compile Sheet'!AL103),'Compile Sheet'!$AF$1:$AG$24,2,FALSE),0)</f>
        <v>0</v>
      </c>
      <c r="AK103" s="1">
        <f t="shared" si="50"/>
        <v>0</v>
      </c>
      <c r="AL103" s="1" t="str">
        <f t="shared" si="84"/>
        <v/>
      </c>
      <c r="AM103" s="1" t="e">
        <f t="shared" si="70"/>
        <v>#VALUE!</v>
      </c>
      <c r="AN103" s="1" t="e">
        <f t="shared" si="83"/>
        <v>#VALUE!</v>
      </c>
      <c r="AP103" s="36">
        <f>IF(LEFT(AT103,4)=".org",MAX(AP$1:AP102)+1,0)</f>
        <v>0</v>
      </c>
      <c r="AQ103" s="1" t="str">
        <f>IF(AT102="","",MAX(AQ104:AQ$128)+1)</f>
        <v/>
      </c>
      <c r="AR103" s="1" t="str">
        <f t="shared" si="54"/>
        <v/>
      </c>
      <c r="AS103" s="1" t="str">
        <f t="shared" si="77"/>
        <v>0x8005B1BC</v>
      </c>
      <c r="AT103" s="41" t="str">
        <f>INDEX(Code!$1:$1048576,ROW(),$M$3)&amp;""</f>
        <v/>
      </c>
      <c r="AU103" s="36">
        <v>1</v>
      </c>
      <c r="AV103" s="36" t="str">
        <f t="shared" si="55"/>
        <v/>
      </c>
      <c r="AW103" s="36">
        <f t="shared" si="56"/>
        <v>1</v>
      </c>
      <c r="AX103" s="36">
        <f t="shared" si="57"/>
        <v>1</v>
      </c>
      <c r="AY103" s="36">
        <f t="shared" si="58"/>
        <v>1</v>
      </c>
      <c r="AZ103" s="36">
        <f t="shared" si="71"/>
        <v>0</v>
      </c>
      <c r="BA103" s="42" t="e">
        <f t="shared" si="74"/>
        <v>#VALUE!</v>
      </c>
      <c r="BB103" s="42" t="str">
        <f t="shared" si="74"/>
        <v/>
      </c>
      <c r="BC103" s="42" t="str">
        <f t="shared" si="74"/>
        <v/>
      </c>
      <c r="BD103" s="42" t="str">
        <f t="shared" si="74"/>
        <v/>
      </c>
      <c r="BE103" s="42" t="str">
        <f t="shared" si="74"/>
        <v/>
      </c>
      <c r="BF103" s="42">
        <f t="shared" si="59"/>
        <v>0</v>
      </c>
      <c r="BG103" s="42">
        <f t="shared" si="59"/>
        <v>0</v>
      </c>
      <c r="BH103" s="42">
        <f t="shared" si="59"/>
        <v>0</v>
      </c>
      <c r="BI103" s="42">
        <f t="shared" si="80"/>
        <v>0</v>
      </c>
      <c r="BJ103" s="42">
        <f t="shared" si="72"/>
        <v>0</v>
      </c>
      <c r="BK103" s="42"/>
      <c r="BN103" s="36" t="str">
        <f t="shared" si="78"/>
        <v/>
      </c>
      <c r="BO103" s="36" t="str">
        <f t="shared" si="78"/>
        <v/>
      </c>
      <c r="BP103" s="36" t="str">
        <f t="shared" si="78"/>
        <v/>
      </c>
      <c r="BQ103" s="36" t="str">
        <f t="shared" si="85"/>
        <v/>
      </c>
      <c r="BR103" s="36" t="str">
        <f t="shared" si="61"/>
        <v/>
      </c>
      <c r="BS103" s="36" t="str">
        <f t="shared" si="62"/>
        <v/>
      </c>
      <c r="BT103" s="36" t="str">
        <f t="shared" si="75"/>
        <v>00000</v>
      </c>
      <c r="BU103" s="36" t="str">
        <f t="shared" si="63"/>
        <v>9390</v>
      </c>
      <c r="BV103" s="36" t="str">
        <f t="shared" si="76"/>
        <v>0000000</v>
      </c>
      <c r="BW103" s="36" t="str">
        <f t="shared" si="64"/>
        <v/>
      </c>
      <c r="BX103" s="36" t="str">
        <f t="shared" si="65"/>
        <v/>
      </c>
      <c r="BY103" s="36" t="str">
        <f t="shared" si="73"/>
        <v/>
      </c>
      <c r="BZ103" s="43" t="str">
        <f t="shared" si="79"/>
        <v/>
      </c>
      <c r="CA103" s="36" t="str">
        <f t="shared" si="66"/>
        <v/>
      </c>
      <c r="CB103" s="43" t="str">
        <f t="shared" si="67"/>
        <v>00000000000000000000</v>
      </c>
      <c r="CC103" s="43" t="str">
        <f>IFERROR(VLOOKUP(BA103,[1]Opcodes!$A$1:$B$88,2, FALSE),"")</f>
        <v/>
      </c>
      <c r="CD103" s="36" t="str">
        <f>SUBSTITUTE(SUBSTITUTE(SUBSTITUTE(SUBSTITUTE(SUBSTITUTE(SUBSTITUTE(SUBSTITUTE(SUBSTITUTE(SUBSTITUTE(SUBSTITUTE(CC103,[1]Opcodes!$I$3,BN103),[1]Opcodes!$I$4,'Compile Sheet'!BO103),[1]Opcodes!$I$5,BP103),[1]Opcodes!$I$6,CA103),[1]Opcodes!$I$8,BW103),[1]Opcodes!$I$9,BX103),[1]Opcodes!$I$10,BY103),[1]Opcodes!$I$11,BZ103),[1]Opcodes!$I$15,"00000"),[1]Opcodes!$I$13,CB103)</f>
        <v/>
      </c>
      <c r="CE103" s="36" t="str">
        <f t="shared" si="68"/>
        <v/>
      </c>
      <c r="CF103" s="36" t="str">
        <f t="shared" si="69"/>
        <v/>
      </c>
      <c r="CG103" s="36" t="str">
        <f t="shared" si="81"/>
        <v xml:space="preserve"> </v>
      </c>
      <c r="CI103" t="s">
        <v>148</v>
      </c>
    </row>
    <row r="104" spans="2:87">
      <c r="B104" s="36">
        <f t="shared" si="82"/>
        <v>0</v>
      </c>
      <c r="C104" s="36" t="str">
        <f>IFERROR(IF(INDEX($R$1:$AD$24,F104,Code!$L$1),E104,""),"")</f>
        <v/>
      </c>
      <c r="D104" s="1" t="str">
        <f t="shared" si="52"/>
        <v/>
      </c>
      <c r="E104" t="str">
        <f t="shared" si="49"/>
        <v/>
      </c>
      <c r="F104" s="1">
        <f>IFERROR(VLOOKUP(INDEX(Code!$A:$A,'Compile Sheet'!AL104),'Compile Sheet'!$AF$1:$AG$24,2,FALSE),0)</f>
        <v>0</v>
      </c>
      <c r="AK104" s="1">
        <f t="shared" si="50"/>
        <v>0</v>
      </c>
      <c r="AL104" s="1" t="str">
        <f t="shared" si="84"/>
        <v/>
      </c>
      <c r="AM104" s="1" t="e">
        <f t="shared" si="70"/>
        <v>#VALUE!</v>
      </c>
      <c r="AN104" s="1" t="e">
        <f t="shared" si="83"/>
        <v>#VALUE!</v>
      </c>
      <c r="AP104" s="36">
        <f>IF(LEFT(AT104,4)=".org",MAX(AP$1:AP103)+1,0)</f>
        <v>0</v>
      </c>
      <c r="AQ104" s="1" t="str">
        <f>IF(AT103="","",MAX(AQ105:AQ$128)+1)</f>
        <v/>
      </c>
      <c r="AR104" s="1" t="str">
        <f t="shared" si="54"/>
        <v/>
      </c>
      <c r="AS104" s="1" t="str">
        <f t="shared" si="77"/>
        <v>0x8005B1C0</v>
      </c>
      <c r="AT104" s="41" t="str">
        <f>INDEX(Code!$1:$1048576,ROW(),$M$3)&amp;""</f>
        <v/>
      </c>
      <c r="AU104" s="36">
        <v>1</v>
      </c>
      <c r="AV104" s="36" t="str">
        <f t="shared" si="55"/>
        <v/>
      </c>
      <c r="AW104" s="36">
        <f t="shared" si="56"/>
        <v>1</v>
      </c>
      <c r="AX104" s="36">
        <f t="shared" si="57"/>
        <v>1</v>
      </c>
      <c r="AY104" s="36">
        <f t="shared" si="58"/>
        <v>1</v>
      </c>
      <c r="AZ104" s="36">
        <f t="shared" si="71"/>
        <v>0</v>
      </c>
      <c r="BA104" s="42" t="e">
        <f t="shared" si="74"/>
        <v>#VALUE!</v>
      </c>
      <c r="BB104" s="42" t="str">
        <f t="shared" si="74"/>
        <v/>
      </c>
      <c r="BC104" s="42" t="str">
        <f t="shared" si="74"/>
        <v/>
      </c>
      <c r="BD104" s="42" t="str">
        <f t="shared" si="74"/>
        <v/>
      </c>
      <c r="BE104" s="42" t="str">
        <f t="shared" si="74"/>
        <v/>
      </c>
      <c r="BF104" s="42">
        <f t="shared" si="59"/>
        <v>0</v>
      </c>
      <c r="BG104" s="42">
        <f t="shared" si="59"/>
        <v>0</v>
      </c>
      <c r="BH104" s="42">
        <f t="shared" si="59"/>
        <v>0</v>
      </c>
      <c r="BI104" s="42">
        <f t="shared" si="80"/>
        <v>0</v>
      </c>
      <c r="BJ104" s="42">
        <f t="shared" si="72"/>
        <v>0</v>
      </c>
      <c r="BK104" s="42"/>
      <c r="BN104" s="36" t="str">
        <f t="shared" si="78"/>
        <v/>
      </c>
      <c r="BO104" s="36" t="str">
        <f t="shared" si="78"/>
        <v/>
      </c>
      <c r="BP104" s="36" t="str">
        <f t="shared" si="78"/>
        <v/>
      </c>
      <c r="BQ104" s="36" t="str">
        <f t="shared" si="85"/>
        <v/>
      </c>
      <c r="BR104" s="36" t="str">
        <f t="shared" si="61"/>
        <v/>
      </c>
      <c r="BS104" s="36" t="str">
        <f t="shared" si="62"/>
        <v/>
      </c>
      <c r="BT104" s="36" t="str">
        <f t="shared" si="75"/>
        <v>00000</v>
      </c>
      <c r="BU104" s="36" t="str">
        <f t="shared" si="63"/>
        <v>938F</v>
      </c>
      <c r="BV104" s="36" t="str">
        <f t="shared" si="76"/>
        <v>0000000</v>
      </c>
      <c r="BW104" s="36" t="str">
        <f t="shared" si="64"/>
        <v/>
      </c>
      <c r="BX104" s="36" t="str">
        <f t="shared" si="65"/>
        <v/>
      </c>
      <c r="BY104" s="36" t="str">
        <f t="shared" si="73"/>
        <v/>
      </c>
      <c r="BZ104" s="43" t="str">
        <f t="shared" si="79"/>
        <v/>
      </c>
      <c r="CA104" s="36" t="str">
        <f t="shared" si="66"/>
        <v/>
      </c>
      <c r="CB104" s="43" t="str">
        <f t="shared" si="67"/>
        <v>00000000000000000000</v>
      </c>
      <c r="CC104" s="43" t="str">
        <f>IFERROR(VLOOKUP(BA104,[1]Opcodes!$A$1:$B$88,2, FALSE),"")</f>
        <v/>
      </c>
      <c r="CD104" s="36" t="str">
        <f>SUBSTITUTE(SUBSTITUTE(SUBSTITUTE(SUBSTITUTE(SUBSTITUTE(SUBSTITUTE(SUBSTITUTE(SUBSTITUTE(SUBSTITUTE(SUBSTITUTE(CC104,[1]Opcodes!$I$3,BN104),[1]Opcodes!$I$4,'Compile Sheet'!BO104),[1]Opcodes!$I$5,BP104),[1]Opcodes!$I$6,CA104),[1]Opcodes!$I$8,BW104),[1]Opcodes!$I$9,BX104),[1]Opcodes!$I$10,BY104),[1]Opcodes!$I$11,BZ104),[1]Opcodes!$I$15,"00000"),[1]Opcodes!$I$13,CB104)</f>
        <v/>
      </c>
      <c r="CE104" s="36" t="str">
        <f t="shared" si="68"/>
        <v/>
      </c>
      <c r="CF104" s="36" t="str">
        <f t="shared" si="69"/>
        <v/>
      </c>
      <c r="CG104" s="36" t="str">
        <f t="shared" si="81"/>
        <v xml:space="preserve"> </v>
      </c>
      <c r="CI104" t="s">
        <v>148</v>
      </c>
    </row>
    <row r="105" spans="2:87">
      <c r="B105" s="36">
        <f t="shared" si="82"/>
        <v>0</v>
      </c>
      <c r="C105" s="36" t="str">
        <f>IFERROR(IF(INDEX($R$1:$AD$24,F105,Code!$L$1),E105,""),"")</f>
        <v/>
      </c>
      <c r="D105" s="1" t="str">
        <f t="shared" si="52"/>
        <v/>
      </c>
      <c r="E105" t="str">
        <f t="shared" si="49"/>
        <v/>
      </c>
      <c r="F105" s="1">
        <f>IFERROR(VLOOKUP(INDEX(Code!$A:$A,'Compile Sheet'!AL105),'Compile Sheet'!$AF$1:$AG$24,2,FALSE),0)</f>
        <v>0</v>
      </c>
      <c r="AK105" s="1">
        <f t="shared" si="50"/>
        <v>0</v>
      </c>
      <c r="AL105" s="1" t="str">
        <f t="shared" si="84"/>
        <v/>
      </c>
      <c r="AM105" s="1" t="e">
        <f t="shared" si="70"/>
        <v>#VALUE!</v>
      </c>
      <c r="AN105" s="1" t="e">
        <f t="shared" si="83"/>
        <v>#VALUE!</v>
      </c>
      <c r="AP105" s="36">
        <f>IF(LEFT(AT105,4)=".org",MAX(AP$1:AP104)+1,0)</f>
        <v>0</v>
      </c>
      <c r="AQ105" s="1" t="str">
        <f>IF(AT104="","",MAX(AQ106:AQ$128)+1)</f>
        <v/>
      </c>
      <c r="AR105" s="1" t="str">
        <f t="shared" si="54"/>
        <v/>
      </c>
      <c r="AS105" s="1" t="str">
        <f t="shared" si="77"/>
        <v>0x8005B1C4</v>
      </c>
      <c r="AT105" s="41" t="str">
        <f>INDEX(Code!$1:$1048576,ROW(),$M$3)&amp;""</f>
        <v/>
      </c>
      <c r="AU105" s="36">
        <v>1</v>
      </c>
      <c r="AV105" s="36" t="str">
        <f t="shared" si="55"/>
        <v/>
      </c>
      <c r="AW105" s="36">
        <f t="shared" si="56"/>
        <v>1</v>
      </c>
      <c r="AX105" s="36">
        <f t="shared" si="57"/>
        <v>1</v>
      </c>
      <c r="AY105" s="36">
        <f t="shared" si="58"/>
        <v>1</v>
      </c>
      <c r="AZ105" s="36">
        <f t="shared" si="71"/>
        <v>0</v>
      </c>
      <c r="BA105" s="42" t="e">
        <f t="shared" si="74"/>
        <v>#VALUE!</v>
      </c>
      <c r="BB105" s="42" t="str">
        <f t="shared" si="74"/>
        <v/>
      </c>
      <c r="BC105" s="42" t="str">
        <f t="shared" si="74"/>
        <v/>
      </c>
      <c r="BD105" s="42" t="str">
        <f t="shared" si="74"/>
        <v/>
      </c>
      <c r="BE105" s="42" t="str">
        <f t="shared" si="74"/>
        <v/>
      </c>
      <c r="BF105" s="42">
        <f t="shared" si="59"/>
        <v>0</v>
      </c>
      <c r="BG105" s="42">
        <f t="shared" si="59"/>
        <v>0</v>
      </c>
      <c r="BH105" s="42">
        <f t="shared" si="59"/>
        <v>0</v>
      </c>
      <c r="BI105" s="42">
        <f t="shared" si="80"/>
        <v>0</v>
      </c>
      <c r="BJ105" s="42">
        <f t="shared" si="72"/>
        <v>0</v>
      </c>
      <c r="BK105" s="42"/>
      <c r="BN105" s="36" t="str">
        <f t="shared" si="78"/>
        <v/>
      </c>
      <c r="BO105" s="36" t="str">
        <f t="shared" si="78"/>
        <v/>
      </c>
      <c r="BP105" s="36" t="str">
        <f t="shared" si="78"/>
        <v/>
      </c>
      <c r="BQ105" s="36" t="str">
        <f t="shared" si="85"/>
        <v/>
      </c>
      <c r="BR105" s="36" t="str">
        <f t="shared" si="61"/>
        <v/>
      </c>
      <c r="BS105" s="36" t="str">
        <f t="shared" si="62"/>
        <v/>
      </c>
      <c r="BT105" s="36" t="str">
        <f t="shared" si="75"/>
        <v>00000</v>
      </c>
      <c r="BU105" s="36" t="str">
        <f t="shared" si="63"/>
        <v>938E</v>
      </c>
      <c r="BV105" s="36" t="str">
        <f t="shared" si="76"/>
        <v>0000000</v>
      </c>
      <c r="BW105" s="36" t="str">
        <f t="shared" si="64"/>
        <v/>
      </c>
      <c r="BX105" s="36" t="str">
        <f t="shared" si="65"/>
        <v/>
      </c>
      <c r="BY105" s="36" t="str">
        <f t="shared" si="73"/>
        <v/>
      </c>
      <c r="BZ105" s="43" t="str">
        <f t="shared" si="79"/>
        <v/>
      </c>
      <c r="CA105" s="36" t="str">
        <f t="shared" si="66"/>
        <v/>
      </c>
      <c r="CB105" s="43" t="str">
        <f t="shared" si="67"/>
        <v>00000000000000000000</v>
      </c>
      <c r="CC105" s="43" t="str">
        <f>IFERROR(VLOOKUP(BA105,[1]Opcodes!$A$1:$B$88,2, FALSE),"")</f>
        <v/>
      </c>
      <c r="CD105" s="36" t="str">
        <f>SUBSTITUTE(SUBSTITUTE(SUBSTITUTE(SUBSTITUTE(SUBSTITUTE(SUBSTITUTE(SUBSTITUTE(SUBSTITUTE(SUBSTITUTE(SUBSTITUTE(CC105,[1]Opcodes!$I$3,BN105),[1]Opcodes!$I$4,'Compile Sheet'!BO105),[1]Opcodes!$I$5,BP105),[1]Opcodes!$I$6,CA105),[1]Opcodes!$I$8,BW105),[1]Opcodes!$I$9,BX105),[1]Opcodes!$I$10,BY105),[1]Opcodes!$I$11,BZ105),[1]Opcodes!$I$15,"00000"),[1]Opcodes!$I$13,CB105)</f>
        <v/>
      </c>
      <c r="CE105" s="36" t="str">
        <f t="shared" si="68"/>
        <v/>
      </c>
      <c r="CF105" s="36" t="str">
        <f t="shared" si="69"/>
        <v/>
      </c>
      <c r="CG105" s="36" t="str">
        <f t="shared" si="81"/>
        <v xml:space="preserve"> </v>
      </c>
      <c r="CI105" t="s">
        <v>148</v>
      </c>
    </row>
    <row r="106" spans="2:87">
      <c r="B106" s="36">
        <f t="shared" si="82"/>
        <v>0</v>
      </c>
      <c r="C106" s="36" t="str">
        <f>IFERROR(IF(INDEX($R$1:$AD$24,F106,Code!$L$1),E106,""),"")</f>
        <v/>
      </c>
      <c r="D106" s="1" t="str">
        <f t="shared" si="52"/>
        <v/>
      </c>
      <c r="E106" t="str">
        <f t="shared" si="49"/>
        <v/>
      </c>
      <c r="F106" s="1">
        <f>IFERROR(VLOOKUP(INDEX(Code!$A:$A,'Compile Sheet'!AL106),'Compile Sheet'!$AF$1:$AG$24,2,FALSE),0)</f>
        <v>0</v>
      </c>
      <c r="AK106" s="1">
        <f t="shared" si="50"/>
        <v>0</v>
      </c>
      <c r="AL106" s="1" t="str">
        <f t="shared" si="84"/>
        <v/>
      </c>
      <c r="AM106" s="1" t="e">
        <f t="shared" si="70"/>
        <v>#VALUE!</v>
      </c>
      <c r="AN106" s="1" t="e">
        <f t="shared" si="83"/>
        <v>#VALUE!</v>
      </c>
      <c r="AP106" s="36">
        <f>IF(LEFT(AT106,4)=".org",MAX(AP$1:AP105)+1,0)</f>
        <v>0</v>
      </c>
      <c r="AQ106" s="1" t="str">
        <f>IF(AT105="","",MAX(AQ107:AQ$128)+1)</f>
        <v/>
      </c>
      <c r="AR106" s="1" t="str">
        <f t="shared" si="54"/>
        <v/>
      </c>
      <c r="AS106" s="1" t="str">
        <f t="shared" si="77"/>
        <v>0x8005B1C8</v>
      </c>
      <c r="AT106" s="41" t="str">
        <f>INDEX(Code!$1:$1048576,ROW(),$M$3)&amp;""</f>
        <v/>
      </c>
      <c r="AU106" s="36">
        <v>1</v>
      </c>
      <c r="AV106" s="36" t="str">
        <f t="shared" si="55"/>
        <v/>
      </c>
      <c r="AW106" s="36">
        <f t="shared" si="56"/>
        <v>1</v>
      </c>
      <c r="AX106" s="36">
        <f t="shared" si="57"/>
        <v>1</v>
      </c>
      <c r="AY106" s="36">
        <f t="shared" si="58"/>
        <v>1</v>
      </c>
      <c r="AZ106" s="36">
        <f t="shared" si="71"/>
        <v>0</v>
      </c>
      <c r="BA106" s="42" t="e">
        <f t="shared" si="74"/>
        <v>#VALUE!</v>
      </c>
      <c r="BB106" s="42" t="str">
        <f t="shared" si="74"/>
        <v/>
      </c>
      <c r="BC106" s="42" t="str">
        <f t="shared" si="74"/>
        <v/>
      </c>
      <c r="BD106" s="42" t="str">
        <f t="shared" si="74"/>
        <v/>
      </c>
      <c r="BE106" s="42" t="str">
        <f t="shared" si="74"/>
        <v/>
      </c>
      <c r="BF106" s="42">
        <f t="shared" si="59"/>
        <v>0</v>
      </c>
      <c r="BG106" s="42">
        <f t="shared" si="59"/>
        <v>0</v>
      </c>
      <c r="BH106" s="42">
        <f t="shared" si="59"/>
        <v>0</v>
      </c>
      <c r="BI106" s="42">
        <f t="shared" si="80"/>
        <v>0</v>
      </c>
      <c r="BJ106" s="42">
        <f t="shared" si="72"/>
        <v>0</v>
      </c>
      <c r="BK106" s="42"/>
      <c r="BN106" s="36" t="str">
        <f t="shared" si="78"/>
        <v/>
      </c>
      <c r="BO106" s="36" t="str">
        <f t="shared" si="78"/>
        <v/>
      </c>
      <c r="BP106" s="36" t="str">
        <f t="shared" si="78"/>
        <v/>
      </c>
      <c r="BQ106" s="36" t="str">
        <f t="shared" si="85"/>
        <v/>
      </c>
      <c r="BR106" s="36" t="str">
        <f t="shared" si="61"/>
        <v/>
      </c>
      <c r="BS106" s="36" t="str">
        <f t="shared" si="62"/>
        <v/>
      </c>
      <c r="BT106" s="36" t="str">
        <f t="shared" si="75"/>
        <v>00000</v>
      </c>
      <c r="BU106" s="36" t="str">
        <f t="shared" si="63"/>
        <v>938D</v>
      </c>
      <c r="BV106" s="36" t="str">
        <f t="shared" si="76"/>
        <v>0000000</v>
      </c>
      <c r="BW106" s="36" t="str">
        <f t="shared" si="64"/>
        <v/>
      </c>
      <c r="BX106" s="36" t="str">
        <f t="shared" si="65"/>
        <v/>
      </c>
      <c r="BY106" s="36" t="str">
        <f t="shared" si="73"/>
        <v/>
      </c>
      <c r="BZ106" s="43" t="str">
        <f t="shared" si="79"/>
        <v/>
      </c>
      <c r="CA106" s="36" t="str">
        <f t="shared" si="66"/>
        <v/>
      </c>
      <c r="CB106" s="43" t="str">
        <f t="shared" si="67"/>
        <v>00000000000000000000</v>
      </c>
      <c r="CC106" s="43" t="str">
        <f>IFERROR(VLOOKUP(BA106,[1]Opcodes!$A$1:$B$88,2, FALSE),"")</f>
        <v/>
      </c>
      <c r="CD106" s="36" t="str">
        <f>SUBSTITUTE(SUBSTITUTE(SUBSTITUTE(SUBSTITUTE(SUBSTITUTE(SUBSTITUTE(SUBSTITUTE(SUBSTITUTE(SUBSTITUTE(SUBSTITUTE(CC106,[1]Opcodes!$I$3,BN106),[1]Opcodes!$I$4,'Compile Sheet'!BO106),[1]Opcodes!$I$5,BP106),[1]Opcodes!$I$6,CA106),[1]Opcodes!$I$8,BW106),[1]Opcodes!$I$9,BX106),[1]Opcodes!$I$10,BY106),[1]Opcodes!$I$11,BZ106),[1]Opcodes!$I$15,"00000"),[1]Opcodes!$I$13,CB106)</f>
        <v/>
      </c>
      <c r="CE106" s="36" t="str">
        <f t="shared" si="68"/>
        <v/>
      </c>
      <c r="CF106" s="36" t="str">
        <f t="shared" si="69"/>
        <v/>
      </c>
      <c r="CG106" s="36" t="str">
        <f t="shared" si="81"/>
        <v xml:space="preserve"> </v>
      </c>
      <c r="CI106" t="s">
        <v>148</v>
      </c>
    </row>
    <row r="107" spans="2:87">
      <c r="B107" s="36">
        <f t="shared" si="82"/>
        <v>0</v>
      </c>
      <c r="C107" s="36" t="str">
        <f>IFERROR(IF(INDEX($R$1:$AD$24,F107,Code!$L$1),E107,""),"")</f>
        <v/>
      </c>
      <c r="D107" s="1" t="str">
        <f t="shared" si="52"/>
        <v/>
      </c>
      <c r="E107" t="str">
        <f t="shared" si="49"/>
        <v/>
      </c>
      <c r="F107" s="1">
        <f>IFERROR(VLOOKUP(INDEX(Code!$A:$A,'Compile Sheet'!AL107),'Compile Sheet'!$AF$1:$AG$24,2,FALSE),0)</f>
        <v>0</v>
      </c>
      <c r="AK107" s="1">
        <f t="shared" si="50"/>
        <v>0</v>
      </c>
      <c r="AL107" s="1" t="str">
        <f t="shared" si="84"/>
        <v/>
      </c>
      <c r="AM107" s="1" t="e">
        <f t="shared" si="70"/>
        <v>#VALUE!</v>
      </c>
      <c r="AN107" s="1" t="e">
        <f t="shared" si="83"/>
        <v>#VALUE!</v>
      </c>
      <c r="AP107" s="36">
        <f>IF(LEFT(AT107,4)=".org",MAX(AP$1:AP106)+1,0)</f>
        <v>0</v>
      </c>
      <c r="AQ107" s="1" t="str">
        <f>IF(AT106="","",MAX(AQ108:AQ$128)+1)</f>
        <v/>
      </c>
      <c r="AR107" s="1" t="str">
        <f t="shared" si="54"/>
        <v/>
      </c>
      <c r="AS107" s="1" t="str">
        <f t="shared" si="77"/>
        <v>0x8005B1CC</v>
      </c>
      <c r="AT107" s="41" t="str">
        <f>INDEX(Code!$1:$1048576,ROW(),$M$3)&amp;""</f>
        <v/>
      </c>
      <c r="AU107" s="36">
        <v>1</v>
      </c>
      <c r="AV107" s="36" t="str">
        <f t="shared" si="55"/>
        <v/>
      </c>
      <c r="AW107" s="36">
        <f t="shared" si="56"/>
        <v>1</v>
      </c>
      <c r="AX107" s="36">
        <f t="shared" si="57"/>
        <v>1</v>
      </c>
      <c r="AY107" s="36">
        <f t="shared" si="58"/>
        <v>1</v>
      </c>
      <c r="AZ107" s="36">
        <f t="shared" si="71"/>
        <v>0</v>
      </c>
      <c r="BA107" s="42" t="e">
        <f t="shared" si="74"/>
        <v>#VALUE!</v>
      </c>
      <c r="BB107" s="42" t="str">
        <f t="shared" si="74"/>
        <v/>
      </c>
      <c r="BC107" s="42" t="str">
        <f t="shared" si="74"/>
        <v/>
      </c>
      <c r="BD107" s="42" t="str">
        <f t="shared" si="74"/>
        <v/>
      </c>
      <c r="BE107" s="42" t="str">
        <f t="shared" si="74"/>
        <v/>
      </c>
      <c r="BF107" s="42">
        <f t="shared" si="59"/>
        <v>0</v>
      </c>
      <c r="BG107" s="42">
        <f t="shared" si="59"/>
        <v>0</v>
      </c>
      <c r="BH107" s="42">
        <f t="shared" si="59"/>
        <v>0</v>
      </c>
      <c r="BI107" s="42">
        <f t="shared" si="80"/>
        <v>0</v>
      </c>
      <c r="BJ107" s="42">
        <f t="shared" si="72"/>
        <v>0</v>
      </c>
      <c r="BK107" s="42"/>
      <c r="BN107" s="36" t="str">
        <f t="shared" si="78"/>
        <v/>
      </c>
      <c r="BO107" s="36" t="str">
        <f t="shared" si="78"/>
        <v/>
      </c>
      <c r="BP107" s="36" t="str">
        <f t="shared" si="78"/>
        <v/>
      </c>
      <c r="BQ107" s="36" t="str">
        <f t="shared" si="85"/>
        <v/>
      </c>
      <c r="BR107" s="36" t="str">
        <f t="shared" si="61"/>
        <v/>
      </c>
      <c r="BS107" s="36" t="str">
        <f t="shared" si="62"/>
        <v/>
      </c>
      <c r="BT107" s="36" t="str">
        <f t="shared" si="75"/>
        <v>00000</v>
      </c>
      <c r="BU107" s="36" t="str">
        <f t="shared" si="63"/>
        <v>938C</v>
      </c>
      <c r="BV107" s="36" t="str">
        <f t="shared" si="76"/>
        <v>0000000</v>
      </c>
      <c r="BW107" s="36" t="str">
        <f t="shared" si="64"/>
        <v/>
      </c>
      <c r="BX107" s="36" t="str">
        <f t="shared" si="65"/>
        <v/>
      </c>
      <c r="BY107" s="36" t="str">
        <f t="shared" si="73"/>
        <v/>
      </c>
      <c r="BZ107" s="43" t="str">
        <f t="shared" si="79"/>
        <v/>
      </c>
      <c r="CA107" s="36" t="str">
        <f t="shared" si="66"/>
        <v/>
      </c>
      <c r="CB107" s="43" t="str">
        <f t="shared" si="67"/>
        <v>00000000000000000000</v>
      </c>
      <c r="CC107" s="43" t="str">
        <f>IFERROR(VLOOKUP(BA107,[1]Opcodes!$A$1:$B$88,2, FALSE),"")</f>
        <v/>
      </c>
      <c r="CD107" s="36" t="str">
        <f>SUBSTITUTE(SUBSTITUTE(SUBSTITUTE(SUBSTITUTE(SUBSTITUTE(SUBSTITUTE(SUBSTITUTE(SUBSTITUTE(SUBSTITUTE(SUBSTITUTE(CC107,[1]Opcodes!$I$3,BN107),[1]Opcodes!$I$4,'Compile Sheet'!BO107),[1]Opcodes!$I$5,BP107),[1]Opcodes!$I$6,CA107),[1]Opcodes!$I$8,BW107),[1]Opcodes!$I$9,BX107),[1]Opcodes!$I$10,BY107),[1]Opcodes!$I$11,BZ107),[1]Opcodes!$I$15,"00000"),[1]Opcodes!$I$13,CB107)</f>
        <v/>
      </c>
      <c r="CE107" s="36" t="str">
        <f t="shared" si="68"/>
        <v/>
      </c>
      <c r="CF107" s="36" t="str">
        <f t="shared" si="69"/>
        <v/>
      </c>
      <c r="CG107" s="36" t="str">
        <f t="shared" si="81"/>
        <v xml:space="preserve"> </v>
      </c>
      <c r="CI107" t="s">
        <v>148</v>
      </c>
    </row>
    <row r="108" spans="2:87">
      <c r="B108" s="36">
        <f t="shared" si="82"/>
        <v>0</v>
      </c>
      <c r="C108" s="36" t="str">
        <f>IFERROR(IF(INDEX($R$1:$AD$24,F108,Code!$L$1),E108,""),"")</f>
        <v/>
      </c>
      <c r="D108" s="1" t="str">
        <f t="shared" si="52"/>
        <v/>
      </c>
      <c r="E108" t="str">
        <f t="shared" si="49"/>
        <v/>
      </c>
      <c r="F108" s="1">
        <f>IFERROR(VLOOKUP(INDEX(Code!$A:$A,'Compile Sheet'!AL108),'Compile Sheet'!$AF$1:$AG$24,2,FALSE),0)</f>
        <v>0</v>
      </c>
      <c r="AK108" s="1">
        <f t="shared" si="50"/>
        <v>0</v>
      </c>
      <c r="AL108" s="1" t="str">
        <f t="shared" si="84"/>
        <v/>
      </c>
      <c r="AM108" s="1" t="e">
        <f t="shared" si="70"/>
        <v>#VALUE!</v>
      </c>
      <c r="AN108" s="1" t="e">
        <f t="shared" si="83"/>
        <v>#VALUE!</v>
      </c>
      <c r="AP108" s="36">
        <f>IF(LEFT(AT108,4)=".org",MAX(AP$1:AP107)+1,0)</f>
        <v>0</v>
      </c>
      <c r="AQ108" s="1" t="str">
        <f>IF(AT107="","",MAX(AQ109:AQ$128)+1)</f>
        <v/>
      </c>
      <c r="AR108" s="1" t="str">
        <f t="shared" si="54"/>
        <v/>
      </c>
      <c r="AS108" s="1" t="str">
        <f t="shared" si="77"/>
        <v>0x8005B1D0</v>
      </c>
      <c r="AT108" s="41" t="str">
        <f>INDEX(Code!$1:$1048576,ROW(),$M$3)&amp;""</f>
        <v/>
      </c>
      <c r="AU108" s="36">
        <v>1</v>
      </c>
      <c r="AV108" s="36" t="str">
        <f t="shared" si="55"/>
        <v/>
      </c>
      <c r="AW108" s="36">
        <f t="shared" si="56"/>
        <v>1</v>
      </c>
      <c r="AX108" s="36">
        <f t="shared" si="57"/>
        <v>1</v>
      </c>
      <c r="AY108" s="36">
        <f t="shared" si="58"/>
        <v>1</v>
      </c>
      <c r="AZ108" s="36">
        <f t="shared" si="71"/>
        <v>0</v>
      </c>
      <c r="BA108" s="42" t="e">
        <f t="shared" si="74"/>
        <v>#VALUE!</v>
      </c>
      <c r="BB108" s="42" t="str">
        <f t="shared" si="74"/>
        <v/>
      </c>
      <c r="BC108" s="42" t="str">
        <f t="shared" si="74"/>
        <v/>
      </c>
      <c r="BD108" s="42" t="str">
        <f t="shared" si="74"/>
        <v/>
      </c>
      <c r="BE108" s="42" t="str">
        <f t="shared" si="74"/>
        <v/>
      </c>
      <c r="BF108" s="42">
        <f t="shared" si="59"/>
        <v>0</v>
      </c>
      <c r="BG108" s="42">
        <f t="shared" si="59"/>
        <v>0</v>
      </c>
      <c r="BH108" s="42">
        <f t="shared" si="59"/>
        <v>0</v>
      </c>
      <c r="BI108" s="42">
        <f t="shared" si="80"/>
        <v>0</v>
      </c>
      <c r="BJ108" s="42">
        <f t="shared" si="72"/>
        <v>0</v>
      </c>
      <c r="BK108" s="42"/>
      <c r="BN108" s="36" t="str">
        <f t="shared" si="78"/>
        <v/>
      </c>
      <c r="BO108" s="36" t="str">
        <f t="shared" si="78"/>
        <v/>
      </c>
      <c r="BP108" s="36" t="str">
        <f t="shared" si="78"/>
        <v/>
      </c>
      <c r="BQ108" s="36" t="str">
        <f t="shared" si="85"/>
        <v/>
      </c>
      <c r="BR108" s="36" t="str">
        <f t="shared" si="61"/>
        <v/>
      </c>
      <c r="BS108" s="36" t="str">
        <f t="shared" si="62"/>
        <v/>
      </c>
      <c r="BT108" s="36" t="str">
        <f t="shared" si="75"/>
        <v>00000</v>
      </c>
      <c r="BU108" s="36" t="str">
        <f t="shared" si="63"/>
        <v>938B</v>
      </c>
      <c r="BV108" s="36" t="str">
        <f t="shared" si="76"/>
        <v>0000000</v>
      </c>
      <c r="BW108" s="36" t="str">
        <f t="shared" si="64"/>
        <v/>
      </c>
      <c r="BX108" s="36" t="str">
        <f t="shared" si="65"/>
        <v/>
      </c>
      <c r="BY108" s="36" t="str">
        <f t="shared" si="73"/>
        <v/>
      </c>
      <c r="BZ108" s="43" t="str">
        <f t="shared" si="79"/>
        <v/>
      </c>
      <c r="CA108" s="36" t="str">
        <f t="shared" si="66"/>
        <v/>
      </c>
      <c r="CB108" s="43" t="str">
        <f t="shared" si="67"/>
        <v>00000000000000000000</v>
      </c>
      <c r="CC108" s="43" t="str">
        <f>IFERROR(VLOOKUP(BA108,[1]Opcodes!$A$1:$B$88,2, FALSE),"")</f>
        <v/>
      </c>
      <c r="CD108" s="36" t="str">
        <f>SUBSTITUTE(SUBSTITUTE(SUBSTITUTE(SUBSTITUTE(SUBSTITUTE(SUBSTITUTE(SUBSTITUTE(SUBSTITUTE(SUBSTITUTE(SUBSTITUTE(CC108,[1]Opcodes!$I$3,BN108),[1]Opcodes!$I$4,'Compile Sheet'!BO108),[1]Opcodes!$I$5,BP108),[1]Opcodes!$I$6,CA108),[1]Opcodes!$I$8,BW108),[1]Opcodes!$I$9,BX108),[1]Opcodes!$I$10,BY108),[1]Opcodes!$I$11,BZ108),[1]Opcodes!$I$15,"00000"),[1]Opcodes!$I$13,CB108)</f>
        <v/>
      </c>
      <c r="CE108" s="36" t="str">
        <f t="shared" si="68"/>
        <v/>
      </c>
      <c r="CF108" s="36" t="str">
        <f t="shared" si="69"/>
        <v/>
      </c>
      <c r="CG108" s="36" t="str">
        <f t="shared" si="81"/>
        <v xml:space="preserve"> </v>
      </c>
      <c r="CI108" t="s">
        <v>148</v>
      </c>
    </row>
    <row r="109" spans="2:87">
      <c r="B109" s="36">
        <f t="shared" si="82"/>
        <v>0</v>
      </c>
      <c r="C109" s="36" t="str">
        <f>IFERROR(IF(INDEX($R$1:$AD$24,F109,Code!$L$1),E109,""),"")</f>
        <v/>
      </c>
      <c r="D109" s="1" t="str">
        <f t="shared" si="52"/>
        <v/>
      </c>
      <c r="E109" t="str">
        <f t="shared" si="49"/>
        <v/>
      </c>
      <c r="F109" s="1">
        <f>IFERROR(VLOOKUP(INDEX(Code!$A:$A,'Compile Sheet'!AL109),'Compile Sheet'!$AF$1:$AG$24,2,FALSE),0)</f>
        <v>0</v>
      </c>
      <c r="L109" s="36"/>
      <c r="M109" s="36"/>
      <c r="AK109" s="1">
        <f t="shared" si="50"/>
        <v>0</v>
      </c>
      <c r="AL109" s="1" t="str">
        <f t="shared" si="84"/>
        <v/>
      </c>
      <c r="AM109" s="1" t="e">
        <f t="shared" si="70"/>
        <v>#VALUE!</v>
      </c>
      <c r="AN109" s="1" t="e">
        <f t="shared" si="83"/>
        <v>#VALUE!</v>
      </c>
      <c r="AP109" s="36">
        <f>IF(LEFT(AT109,4)=".org",MAX(AP$1:AP108)+1,0)</f>
        <v>0</v>
      </c>
      <c r="AQ109" s="1" t="str">
        <f>IF(AT108="","",MAX(AQ110:AQ$128)+1)</f>
        <v/>
      </c>
      <c r="AR109" s="1" t="str">
        <f t="shared" si="54"/>
        <v/>
      </c>
      <c r="AS109" s="1" t="str">
        <f t="shared" si="77"/>
        <v>0x8005B1D4</v>
      </c>
      <c r="AT109" s="41" t="str">
        <f>INDEX(Code!$1:$1048576,ROW(),$M$3)&amp;""</f>
        <v/>
      </c>
      <c r="AU109" s="36">
        <v>1</v>
      </c>
      <c r="AV109" s="36" t="str">
        <f t="shared" si="55"/>
        <v/>
      </c>
      <c r="AW109" s="36">
        <f t="shared" si="56"/>
        <v>1</v>
      </c>
      <c r="AX109" s="36">
        <f t="shared" si="57"/>
        <v>1</v>
      </c>
      <c r="AY109" s="36">
        <f t="shared" si="58"/>
        <v>1</v>
      </c>
      <c r="AZ109" s="36">
        <f t="shared" si="71"/>
        <v>0</v>
      </c>
      <c r="BA109" s="42" t="e">
        <f t="shared" si="74"/>
        <v>#VALUE!</v>
      </c>
      <c r="BB109" s="42" t="str">
        <f t="shared" si="74"/>
        <v/>
      </c>
      <c r="BC109" s="42" t="str">
        <f t="shared" si="74"/>
        <v/>
      </c>
      <c r="BD109" s="42" t="str">
        <f t="shared" si="74"/>
        <v/>
      </c>
      <c r="BE109" s="42" t="str">
        <f t="shared" si="74"/>
        <v/>
      </c>
      <c r="BF109" s="42">
        <f t="shared" si="59"/>
        <v>0</v>
      </c>
      <c r="BG109" s="42">
        <f t="shared" si="59"/>
        <v>0</v>
      </c>
      <c r="BH109" s="42">
        <f t="shared" si="59"/>
        <v>0</v>
      </c>
      <c r="BI109" s="42">
        <f t="shared" si="80"/>
        <v>0</v>
      </c>
      <c r="BJ109" s="42">
        <f t="shared" si="72"/>
        <v>0</v>
      </c>
      <c r="BK109" s="42"/>
      <c r="BN109" s="36" t="str">
        <f t="shared" si="78"/>
        <v/>
      </c>
      <c r="BO109" s="36" t="str">
        <f t="shared" si="78"/>
        <v/>
      </c>
      <c r="BP109" s="36" t="str">
        <f t="shared" si="78"/>
        <v/>
      </c>
      <c r="BQ109" s="36" t="str">
        <f t="shared" si="85"/>
        <v/>
      </c>
      <c r="BR109" s="36" t="str">
        <f t="shared" si="61"/>
        <v/>
      </c>
      <c r="BS109" s="36" t="str">
        <f t="shared" si="62"/>
        <v/>
      </c>
      <c r="BT109" s="36" t="str">
        <f t="shared" si="75"/>
        <v>00000</v>
      </c>
      <c r="BU109" s="36" t="str">
        <f t="shared" si="63"/>
        <v>938A</v>
      </c>
      <c r="BV109" s="36" t="str">
        <f t="shared" si="76"/>
        <v>0000000</v>
      </c>
      <c r="BW109" s="36" t="str">
        <f t="shared" si="64"/>
        <v/>
      </c>
      <c r="BX109" s="36" t="str">
        <f t="shared" si="65"/>
        <v/>
      </c>
      <c r="BY109" s="36" t="str">
        <f t="shared" si="73"/>
        <v/>
      </c>
      <c r="BZ109" s="43" t="str">
        <f t="shared" si="79"/>
        <v/>
      </c>
      <c r="CA109" s="36" t="str">
        <f>IF(BJ109,DEC2BIN(MID(BE109,2,9),5),"")</f>
        <v/>
      </c>
      <c r="CB109" s="43" t="str">
        <f t="shared" si="67"/>
        <v>00000000000000000000</v>
      </c>
      <c r="CC109" s="43" t="str">
        <f>IFERROR(VLOOKUP(BA109,[1]Opcodes!$A$1:$B$88,2, FALSE),"")</f>
        <v/>
      </c>
      <c r="CD109" s="36" t="str">
        <f>SUBSTITUTE(SUBSTITUTE(SUBSTITUTE(SUBSTITUTE(SUBSTITUTE(SUBSTITUTE(SUBSTITUTE(SUBSTITUTE(SUBSTITUTE(SUBSTITUTE(CC109,[1]Opcodes!$I$3,BN109),[1]Opcodes!$I$4,'Compile Sheet'!BO109),[1]Opcodes!$I$5,BP109),[1]Opcodes!$I$6,CA109),[1]Opcodes!$I$8,BW109),[1]Opcodes!$I$9,BX109),[1]Opcodes!$I$10,BY109),[1]Opcodes!$I$11,BZ109),[1]Opcodes!$I$15,"00000"),[1]Opcodes!$I$13,CB109)</f>
        <v/>
      </c>
      <c r="CE109" s="36" t="str">
        <f t="shared" si="68"/>
        <v/>
      </c>
      <c r="CF109" s="36" t="str">
        <f t="shared" si="69"/>
        <v/>
      </c>
      <c r="CG109" s="36" t="str">
        <f t="shared" si="81"/>
        <v xml:space="preserve"> </v>
      </c>
      <c r="CI109" s="36"/>
    </row>
    <row r="110" spans="2:87">
      <c r="B110" s="36">
        <f t="shared" si="82"/>
        <v>0</v>
      </c>
      <c r="C110" s="36" t="str">
        <f>IFERROR(IF(INDEX($R$1:$AD$24,F110,Code!$L$1),E110,""),"")</f>
        <v/>
      </c>
      <c r="D110" s="1" t="str">
        <f t="shared" si="52"/>
        <v/>
      </c>
      <c r="E110" t="str">
        <f t="shared" si="49"/>
        <v/>
      </c>
      <c r="F110" s="1">
        <f>IFERROR(VLOOKUP(INDEX(Code!$A:$A,'Compile Sheet'!AL110),'Compile Sheet'!$AF$1:$AG$24,2,FALSE),0)</f>
        <v>0</v>
      </c>
      <c r="AK110" s="1">
        <f t="shared" si="50"/>
        <v>0</v>
      </c>
      <c r="AL110" s="1" t="str">
        <f t="shared" si="84"/>
        <v/>
      </c>
      <c r="AM110" s="1" t="e">
        <f t="shared" si="70"/>
        <v>#VALUE!</v>
      </c>
      <c r="AN110" s="1" t="e">
        <f t="shared" si="83"/>
        <v>#VALUE!</v>
      </c>
      <c r="AP110" s="36">
        <f>IF(LEFT(AT110,4)=".org",MAX(AP$1:AP109)+1,0)</f>
        <v>0</v>
      </c>
      <c r="AQ110" s="1" t="str">
        <f>IF(AT109="","",MAX(AQ111:AQ$128)+1)</f>
        <v/>
      </c>
      <c r="AR110" s="1" t="str">
        <f t="shared" si="54"/>
        <v/>
      </c>
      <c r="AS110" s="1" t="str">
        <f t="shared" si="77"/>
        <v>0x8005B1D8</v>
      </c>
      <c r="AT110" s="41" t="str">
        <f>INDEX(Code!$1:$1048576,ROW(),$M$3)&amp;""</f>
        <v/>
      </c>
      <c r="AU110" s="36">
        <v>1</v>
      </c>
      <c r="AV110" s="36" t="str">
        <f t="shared" si="55"/>
        <v/>
      </c>
      <c r="AW110" s="36">
        <f t="shared" si="56"/>
        <v>1</v>
      </c>
      <c r="AX110" s="36">
        <f t="shared" si="57"/>
        <v>1</v>
      </c>
      <c r="AY110" s="36">
        <f t="shared" si="58"/>
        <v>1</v>
      </c>
      <c r="AZ110" s="36">
        <f t="shared" si="71"/>
        <v>0</v>
      </c>
      <c r="BA110" s="42" t="e">
        <f t="shared" si="74"/>
        <v>#VALUE!</v>
      </c>
      <c r="BB110" s="42" t="str">
        <f t="shared" si="74"/>
        <v/>
      </c>
      <c r="BC110" s="42" t="str">
        <f t="shared" si="74"/>
        <v/>
      </c>
      <c r="BD110" s="42" t="str">
        <f t="shared" si="74"/>
        <v/>
      </c>
      <c r="BE110" s="42" t="str">
        <f t="shared" si="74"/>
        <v/>
      </c>
      <c r="BF110" s="42">
        <f t="shared" si="59"/>
        <v>0</v>
      </c>
      <c r="BG110" s="42">
        <f t="shared" si="59"/>
        <v>0</v>
      </c>
      <c r="BH110" s="42">
        <f t="shared" si="59"/>
        <v>0</v>
      </c>
      <c r="BI110" s="42">
        <f t="shared" si="80"/>
        <v>0</v>
      </c>
      <c r="BJ110" s="42">
        <f t="shared" si="72"/>
        <v>0</v>
      </c>
      <c r="BK110" s="42"/>
      <c r="BN110" s="36" t="str">
        <f t="shared" si="78"/>
        <v/>
      </c>
      <c r="BO110" s="36" t="str">
        <f t="shared" si="78"/>
        <v/>
      </c>
      <c r="BP110" s="36" t="str">
        <f t="shared" si="78"/>
        <v/>
      </c>
      <c r="BQ110" s="36" t="str">
        <f t="shared" si="85"/>
        <v/>
      </c>
      <c r="BR110" s="36" t="str">
        <f t="shared" si="61"/>
        <v/>
      </c>
      <c r="BS110" s="36" t="str">
        <f t="shared" si="62"/>
        <v/>
      </c>
      <c r="BT110" s="36" t="str">
        <f t="shared" si="75"/>
        <v>00000</v>
      </c>
      <c r="BU110" s="36" t="str">
        <f t="shared" si="63"/>
        <v>9389</v>
      </c>
      <c r="BV110" s="36" t="str">
        <f t="shared" si="76"/>
        <v>0000000</v>
      </c>
      <c r="BW110" s="36" t="str">
        <f t="shared" si="64"/>
        <v/>
      </c>
      <c r="BX110" s="36" t="str">
        <f t="shared" si="65"/>
        <v/>
      </c>
      <c r="BY110" s="36" t="str">
        <f t="shared" si="73"/>
        <v/>
      </c>
      <c r="BZ110" s="43" t="str">
        <f t="shared" si="79"/>
        <v/>
      </c>
      <c r="CA110" s="36" t="str">
        <f t="shared" ref="CA110:CA128" si="86">IF(BJ110,DEC2BIN(MID(BE110,2,9),5),"")</f>
        <v/>
      </c>
      <c r="CB110" s="43" t="str">
        <f t="shared" si="67"/>
        <v>00000000000000000000</v>
      </c>
      <c r="CC110" s="43" t="str">
        <f>IFERROR(VLOOKUP(BA110,[1]Opcodes!$A$1:$B$88,2, FALSE),"")</f>
        <v/>
      </c>
      <c r="CD110" s="36" t="str">
        <f>SUBSTITUTE(SUBSTITUTE(SUBSTITUTE(SUBSTITUTE(SUBSTITUTE(SUBSTITUTE(SUBSTITUTE(SUBSTITUTE(SUBSTITUTE(SUBSTITUTE(CC110,[1]Opcodes!$I$3,BN110),[1]Opcodes!$I$4,'Compile Sheet'!BO110),[1]Opcodes!$I$5,BP110),[1]Opcodes!$I$6,CA110),[1]Opcodes!$I$8,BW110),[1]Opcodes!$I$9,BX110),[1]Opcodes!$I$10,BY110),[1]Opcodes!$I$11,BZ110),[1]Opcodes!$I$15,"00000"),[1]Opcodes!$I$13,CB110)</f>
        <v/>
      </c>
      <c r="CE110" s="36" t="str">
        <f t="shared" si="68"/>
        <v/>
      </c>
      <c r="CF110" s="36" t="str">
        <f t="shared" si="69"/>
        <v/>
      </c>
      <c r="CG110" s="36" t="str">
        <f t="shared" si="81"/>
        <v xml:space="preserve"> </v>
      </c>
      <c r="CI110" t="s">
        <v>148</v>
      </c>
    </row>
    <row r="111" spans="2:87">
      <c r="B111" s="36">
        <f t="shared" si="82"/>
        <v>0</v>
      </c>
      <c r="C111" s="36" t="str">
        <f>IFERROR(IF(INDEX($R$1:$AD$24,F111,Code!$L$1),E111,""),"")</f>
        <v/>
      </c>
      <c r="D111" s="1" t="str">
        <f t="shared" si="52"/>
        <v/>
      </c>
      <c r="E111" t="str">
        <f t="shared" si="49"/>
        <v/>
      </c>
      <c r="F111" s="1">
        <f>IFERROR(VLOOKUP(INDEX(Code!$A:$A,'Compile Sheet'!AL111),'Compile Sheet'!$AF$1:$AG$24,2,FALSE),0)</f>
        <v>0</v>
      </c>
      <c r="AK111" s="1">
        <f t="shared" si="50"/>
        <v>0</v>
      </c>
      <c r="AL111" s="1" t="str">
        <f t="shared" si="84"/>
        <v/>
      </c>
      <c r="AM111" s="1" t="e">
        <f t="shared" si="70"/>
        <v>#VALUE!</v>
      </c>
      <c r="AN111" s="1" t="e">
        <f t="shared" si="83"/>
        <v>#VALUE!</v>
      </c>
      <c r="AP111" s="36">
        <f>IF(LEFT(AT111,4)=".org",MAX(AP$1:AP110)+1,0)</f>
        <v>0</v>
      </c>
      <c r="AQ111" s="1" t="str">
        <f>IF(AT110="","",MAX(AQ112:AQ$128)+1)</f>
        <v/>
      </c>
      <c r="AR111" s="1" t="str">
        <f t="shared" si="54"/>
        <v/>
      </c>
      <c r="AS111" s="1" t="str">
        <f t="shared" si="77"/>
        <v>0x8005B1DC</v>
      </c>
      <c r="AT111" s="41" t="str">
        <f>INDEX(Code!$1:$1048576,ROW(),$M$3)&amp;""</f>
        <v/>
      </c>
      <c r="AU111" s="36">
        <v>1</v>
      </c>
      <c r="AV111" s="36" t="str">
        <f t="shared" si="55"/>
        <v/>
      </c>
      <c r="AW111" s="36">
        <f t="shared" si="56"/>
        <v>1</v>
      </c>
      <c r="AX111" s="36">
        <f t="shared" si="57"/>
        <v>1</v>
      </c>
      <c r="AY111" s="36">
        <f t="shared" si="58"/>
        <v>1</v>
      </c>
      <c r="AZ111" s="36">
        <f t="shared" si="71"/>
        <v>0</v>
      </c>
      <c r="BA111" s="42" t="e">
        <f t="shared" si="74"/>
        <v>#VALUE!</v>
      </c>
      <c r="BB111" s="42" t="str">
        <f t="shared" si="74"/>
        <v/>
      </c>
      <c r="BC111" s="42" t="str">
        <f t="shared" si="74"/>
        <v/>
      </c>
      <c r="BD111" s="42" t="str">
        <f t="shared" si="74"/>
        <v/>
      </c>
      <c r="BE111" s="42" t="str">
        <f t="shared" si="74"/>
        <v/>
      </c>
      <c r="BF111" s="42">
        <f t="shared" si="59"/>
        <v>0</v>
      </c>
      <c r="BG111" s="42">
        <f t="shared" si="59"/>
        <v>0</v>
      </c>
      <c r="BH111" s="42">
        <f t="shared" si="59"/>
        <v>0</v>
      </c>
      <c r="BI111" s="42">
        <f t="shared" si="80"/>
        <v>0</v>
      </c>
      <c r="BJ111" s="42">
        <f t="shared" si="72"/>
        <v>0</v>
      </c>
      <c r="BK111" s="42"/>
      <c r="BN111" s="36" t="str">
        <f t="shared" si="78"/>
        <v/>
      </c>
      <c r="BO111" s="36" t="str">
        <f t="shared" si="78"/>
        <v/>
      </c>
      <c r="BP111" s="36" t="str">
        <f t="shared" si="78"/>
        <v/>
      </c>
      <c r="BQ111" s="36" t="str">
        <f t="shared" si="85"/>
        <v/>
      </c>
      <c r="BR111" s="36" t="str">
        <f t="shared" si="61"/>
        <v/>
      </c>
      <c r="BS111" s="36" t="str">
        <f t="shared" si="62"/>
        <v/>
      </c>
      <c r="BT111" s="36" t="str">
        <f t="shared" si="75"/>
        <v>00000</v>
      </c>
      <c r="BU111" s="36" t="str">
        <f t="shared" si="63"/>
        <v>9388</v>
      </c>
      <c r="BV111" s="36" t="str">
        <f t="shared" si="76"/>
        <v>0000000</v>
      </c>
      <c r="BW111" s="36" t="str">
        <f t="shared" si="64"/>
        <v/>
      </c>
      <c r="BX111" s="36" t="str">
        <f t="shared" si="65"/>
        <v/>
      </c>
      <c r="BY111" s="36" t="str">
        <f t="shared" si="73"/>
        <v/>
      </c>
      <c r="BZ111" s="43" t="str">
        <f t="shared" si="79"/>
        <v/>
      </c>
      <c r="CA111" s="36" t="str">
        <f t="shared" si="86"/>
        <v/>
      </c>
      <c r="CB111" s="43" t="str">
        <f t="shared" si="67"/>
        <v>00000000000000000000</v>
      </c>
      <c r="CC111" s="43" t="str">
        <f>IFERROR(VLOOKUP(BA111,[1]Opcodes!$A$1:$B$88,2, FALSE),"")</f>
        <v/>
      </c>
      <c r="CD111" s="36" t="str">
        <f>SUBSTITUTE(SUBSTITUTE(SUBSTITUTE(SUBSTITUTE(SUBSTITUTE(SUBSTITUTE(SUBSTITUTE(SUBSTITUTE(SUBSTITUTE(SUBSTITUTE(CC111,[1]Opcodes!$I$3,BN111),[1]Opcodes!$I$4,'Compile Sheet'!BO111),[1]Opcodes!$I$5,BP111),[1]Opcodes!$I$6,CA111),[1]Opcodes!$I$8,BW111),[1]Opcodes!$I$9,BX111),[1]Opcodes!$I$10,BY111),[1]Opcodes!$I$11,BZ111),[1]Opcodes!$I$15,"00000"),[1]Opcodes!$I$13,CB111)</f>
        <v/>
      </c>
      <c r="CE111" s="36" t="str">
        <f t="shared" si="68"/>
        <v/>
      </c>
      <c r="CF111" s="36" t="str">
        <f t="shared" si="69"/>
        <v/>
      </c>
      <c r="CG111" s="36" t="str">
        <f t="shared" si="81"/>
        <v xml:space="preserve"> </v>
      </c>
      <c r="CI111" t="s">
        <v>148</v>
      </c>
    </row>
    <row r="112" spans="2:87">
      <c r="B112" s="36">
        <f t="shared" si="82"/>
        <v>0</v>
      </c>
      <c r="C112" s="36" t="str">
        <f>IFERROR(IF(INDEX($R$1:$AD$24,F112,Code!$L$1),E112,""),"")</f>
        <v/>
      </c>
      <c r="D112" s="1" t="str">
        <f t="shared" si="52"/>
        <v/>
      </c>
      <c r="E112" t="str">
        <f t="shared" si="49"/>
        <v/>
      </c>
      <c r="F112" s="1">
        <f>IFERROR(VLOOKUP(INDEX(Code!$A:$A,'Compile Sheet'!AL112),'Compile Sheet'!$AF$1:$AG$24,2,FALSE),0)</f>
        <v>0</v>
      </c>
      <c r="AK112" s="1">
        <f t="shared" si="50"/>
        <v>0</v>
      </c>
      <c r="AL112" s="1" t="str">
        <f t="shared" si="84"/>
        <v/>
      </c>
      <c r="AM112" s="1" t="e">
        <f t="shared" si="70"/>
        <v>#VALUE!</v>
      </c>
      <c r="AN112" s="1" t="e">
        <f t="shared" si="83"/>
        <v>#VALUE!</v>
      </c>
      <c r="AP112" s="36">
        <f>IF(LEFT(AT112,4)=".org",MAX(AP$1:AP111)+1,0)</f>
        <v>0</v>
      </c>
      <c r="AQ112" s="1" t="str">
        <f>IF(AT111="","",MAX(AQ113:AQ$128)+1)</f>
        <v/>
      </c>
      <c r="AR112" s="1" t="str">
        <f t="shared" si="54"/>
        <v/>
      </c>
      <c r="AS112" s="1" t="str">
        <f t="shared" si="77"/>
        <v>0x8005B1E0</v>
      </c>
      <c r="AT112" s="41" t="str">
        <f>INDEX(Code!$1:$1048576,ROW(),$M$3)&amp;""</f>
        <v/>
      </c>
      <c r="AU112" s="36">
        <v>1</v>
      </c>
      <c r="AV112" s="36" t="str">
        <f t="shared" si="55"/>
        <v/>
      </c>
      <c r="AW112" s="36">
        <f t="shared" si="56"/>
        <v>1</v>
      </c>
      <c r="AX112" s="36">
        <f t="shared" si="57"/>
        <v>1</v>
      </c>
      <c r="AY112" s="36">
        <f t="shared" si="58"/>
        <v>1</v>
      </c>
      <c r="AZ112" s="36">
        <f t="shared" si="71"/>
        <v>0</v>
      </c>
      <c r="BA112" s="42" t="e">
        <f t="shared" si="74"/>
        <v>#VALUE!</v>
      </c>
      <c r="BB112" s="42" t="str">
        <f t="shared" si="74"/>
        <v/>
      </c>
      <c r="BC112" s="42" t="str">
        <f t="shared" si="74"/>
        <v/>
      </c>
      <c r="BD112" s="42" t="str">
        <f t="shared" si="74"/>
        <v/>
      </c>
      <c r="BE112" s="42" t="str">
        <f t="shared" si="74"/>
        <v/>
      </c>
      <c r="BF112" s="42">
        <f t="shared" si="59"/>
        <v>0</v>
      </c>
      <c r="BG112" s="42">
        <f t="shared" si="59"/>
        <v>0</v>
      </c>
      <c r="BH112" s="42">
        <f t="shared" si="59"/>
        <v>0</v>
      </c>
      <c r="BI112" s="42">
        <f t="shared" si="80"/>
        <v>0</v>
      </c>
      <c r="BJ112" s="42">
        <f t="shared" si="72"/>
        <v>0</v>
      </c>
      <c r="BK112" s="42"/>
      <c r="BN112" s="36" t="str">
        <f t="shared" si="78"/>
        <v/>
      </c>
      <c r="BO112" s="36" t="str">
        <f t="shared" si="78"/>
        <v/>
      </c>
      <c r="BP112" s="36" t="str">
        <f t="shared" si="78"/>
        <v/>
      </c>
      <c r="BQ112" s="36" t="str">
        <f t="shared" si="85"/>
        <v/>
      </c>
      <c r="BR112" s="36" t="str">
        <f t="shared" si="61"/>
        <v/>
      </c>
      <c r="BS112" s="36" t="str">
        <f t="shared" si="62"/>
        <v/>
      </c>
      <c r="BT112" s="36" t="str">
        <f t="shared" si="75"/>
        <v>00000</v>
      </c>
      <c r="BU112" s="36" t="str">
        <f t="shared" si="63"/>
        <v>9387</v>
      </c>
      <c r="BV112" s="36" t="str">
        <f t="shared" si="76"/>
        <v>0000000</v>
      </c>
      <c r="BW112" s="36" t="str">
        <f t="shared" si="64"/>
        <v/>
      </c>
      <c r="BX112" s="36" t="str">
        <f t="shared" si="65"/>
        <v/>
      </c>
      <c r="BY112" s="36" t="str">
        <f t="shared" si="73"/>
        <v/>
      </c>
      <c r="BZ112" s="43" t="str">
        <f t="shared" si="79"/>
        <v/>
      </c>
      <c r="CA112" s="36" t="str">
        <f t="shared" si="86"/>
        <v/>
      </c>
      <c r="CB112" s="43" t="str">
        <f t="shared" si="67"/>
        <v>00000000000000000000</v>
      </c>
      <c r="CC112" s="43" t="str">
        <f>IFERROR(VLOOKUP(BA112,[1]Opcodes!$A$1:$B$88,2, FALSE),"")</f>
        <v/>
      </c>
      <c r="CD112" s="36" t="str">
        <f>SUBSTITUTE(SUBSTITUTE(SUBSTITUTE(SUBSTITUTE(SUBSTITUTE(SUBSTITUTE(SUBSTITUTE(SUBSTITUTE(SUBSTITUTE(SUBSTITUTE(CC112,[1]Opcodes!$I$3,BN112),[1]Opcodes!$I$4,'Compile Sheet'!BO112),[1]Opcodes!$I$5,BP112),[1]Opcodes!$I$6,CA112),[1]Opcodes!$I$8,BW112),[1]Opcodes!$I$9,BX112),[1]Opcodes!$I$10,BY112),[1]Opcodes!$I$11,BZ112),[1]Opcodes!$I$15,"00000"),[1]Opcodes!$I$13,CB112)</f>
        <v/>
      </c>
      <c r="CE112" s="36" t="str">
        <f t="shared" si="68"/>
        <v/>
      </c>
      <c r="CF112" s="36" t="str">
        <f t="shared" si="69"/>
        <v/>
      </c>
      <c r="CG112" s="36" t="str">
        <f t="shared" si="81"/>
        <v xml:space="preserve"> </v>
      </c>
      <c r="CI112" t="s">
        <v>148</v>
      </c>
    </row>
    <row r="113" spans="2:87">
      <c r="B113" s="36">
        <f t="shared" si="82"/>
        <v>0</v>
      </c>
      <c r="C113" s="36" t="str">
        <f>IFERROR(IF(INDEX($R$1:$AD$24,F113,Code!$L$1),E113,""),"")</f>
        <v/>
      </c>
      <c r="D113" s="1" t="str">
        <f t="shared" si="52"/>
        <v/>
      </c>
      <c r="E113" t="str">
        <f t="shared" si="49"/>
        <v/>
      </c>
      <c r="F113" s="1">
        <f>IFERROR(VLOOKUP(INDEX(Code!$A:$A,'Compile Sheet'!AL113),'Compile Sheet'!$AF$1:$AG$24,2,FALSE),0)</f>
        <v>0</v>
      </c>
      <c r="AK113" s="1">
        <f t="shared" si="50"/>
        <v>0</v>
      </c>
      <c r="AL113" s="1" t="str">
        <f t="shared" si="84"/>
        <v/>
      </c>
      <c r="AM113" s="1" t="e">
        <f t="shared" si="70"/>
        <v>#VALUE!</v>
      </c>
      <c r="AN113" s="1" t="e">
        <f t="shared" si="83"/>
        <v>#VALUE!</v>
      </c>
      <c r="AP113" s="36">
        <f>IF(LEFT(AT113,4)=".org",MAX(AP$1:AP112)+1,0)</f>
        <v>0</v>
      </c>
      <c r="AQ113" s="1" t="str">
        <f>IF(AT112="","",MAX(AQ114:AQ$128)+1)</f>
        <v/>
      </c>
      <c r="AR113" s="1" t="str">
        <f t="shared" si="54"/>
        <v/>
      </c>
      <c r="AS113" s="1" t="str">
        <f t="shared" si="77"/>
        <v>0x8005B1E4</v>
      </c>
      <c r="AT113" s="41" t="str">
        <f>INDEX(Code!$1:$1048576,ROW(),$M$3)&amp;""</f>
        <v/>
      </c>
      <c r="AU113" s="36">
        <v>1</v>
      </c>
      <c r="AV113" s="36" t="str">
        <f t="shared" si="55"/>
        <v/>
      </c>
      <c r="AW113" s="36">
        <f t="shared" si="56"/>
        <v>1</v>
      </c>
      <c r="AX113" s="36">
        <f t="shared" si="57"/>
        <v>1</v>
      </c>
      <c r="AY113" s="36">
        <f t="shared" si="58"/>
        <v>1</v>
      </c>
      <c r="AZ113" s="36">
        <f t="shared" si="71"/>
        <v>0</v>
      </c>
      <c r="BA113" s="42" t="e">
        <f t="shared" si="74"/>
        <v>#VALUE!</v>
      </c>
      <c r="BB113" s="42" t="str">
        <f t="shared" si="74"/>
        <v/>
      </c>
      <c r="BC113" s="42" t="str">
        <f t="shared" si="74"/>
        <v/>
      </c>
      <c r="BD113" s="42" t="str">
        <f t="shared" si="74"/>
        <v/>
      </c>
      <c r="BE113" s="42" t="str">
        <f t="shared" si="74"/>
        <v/>
      </c>
      <c r="BF113" s="42">
        <f t="shared" si="59"/>
        <v>0</v>
      </c>
      <c r="BG113" s="42">
        <f t="shared" si="59"/>
        <v>0</v>
      </c>
      <c r="BH113" s="42">
        <f t="shared" si="59"/>
        <v>0</v>
      </c>
      <c r="BI113" s="42">
        <f t="shared" si="80"/>
        <v>0</v>
      </c>
      <c r="BJ113" s="42">
        <f t="shared" si="72"/>
        <v>0</v>
      </c>
      <c r="BK113" s="42"/>
      <c r="BN113" s="36" t="str">
        <f t="shared" si="78"/>
        <v/>
      </c>
      <c r="BO113" s="36" t="str">
        <f t="shared" si="78"/>
        <v/>
      </c>
      <c r="BP113" s="36" t="str">
        <f t="shared" si="78"/>
        <v/>
      </c>
      <c r="BQ113" s="36" t="str">
        <f t="shared" si="85"/>
        <v/>
      </c>
      <c r="BR113" s="36" t="str">
        <f t="shared" si="61"/>
        <v/>
      </c>
      <c r="BS113" s="36" t="str">
        <f t="shared" si="62"/>
        <v/>
      </c>
      <c r="BT113" s="36" t="str">
        <f t="shared" si="75"/>
        <v>00000</v>
      </c>
      <c r="BU113" s="36" t="str">
        <f t="shared" si="63"/>
        <v>9386</v>
      </c>
      <c r="BV113" s="36" t="str">
        <f t="shared" si="76"/>
        <v>0000000</v>
      </c>
      <c r="BW113" s="36" t="str">
        <f t="shared" si="64"/>
        <v/>
      </c>
      <c r="BX113" s="36" t="str">
        <f t="shared" si="65"/>
        <v/>
      </c>
      <c r="BY113" s="36" t="str">
        <f t="shared" si="73"/>
        <v/>
      </c>
      <c r="BZ113" s="43" t="str">
        <f t="shared" si="79"/>
        <v/>
      </c>
      <c r="CA113" s="36" t="str">
        <f t="shared" si="86"/>
        <v/>
      </c>
      <c r="CB113" s="43" t="str">
        <f t="shared" si="67"/>
        <v>00000000000000000000</v>
      </c>
      <c r="CC113" s="43" t="str">
        <f>IFERROR(VLOOKUP(BA113,[1]Opcodes!$A$1:$B$88,2, FALSE),"")</f>
        <v/>
      </c>
      <c r="CD113" s="36" t="str">
        <f>SUBSTITUTE(SUBSTITUTE(SUBSTITUTE(SUBSTITUTE(SUBSTITUTE(SUBSTITUTE(SUBSTITUTE(SUBSTITUTE(SUBSTITUTE(SUBSTITUTE(CC113,[1]Opcodes!$I$3,BN113),[1]Opcodes!$I$4,'Compile Sheet'!BO113),[1]Opcodes!$I$5,BP113),[1]Opcodes!$I$6,CA113),[1]Opcodes!$I$8,BW113),[1]Opcodes!$I$9,BX113),[1]Opcodes!$I$10,BY113),[1]Opcodes!$I$11,BZ113),[1]Opcodes!$I$15,"00000"),[1]Opcodes!$I$13,CB113)</f>
        <v/>
      </c>
      <c r="CE113" s="36" t="str">
        <f t="shared" si="68"/>
        <v/>
      </c>
      <c r="CF113" s="36" t="str">
        <f t="shared" si="69"/>
        <v/>
      </c>
      <c r="CG113" s="36" t="str">
        <f t="shared" si="81"/>
        <v xml:space="preserve"> </v>
      </c>
      <c r="CI113" t="s">
        <v>148</v>
      </c>
    </row>
    <row r="114" spans="2:87">
      <c r="B114" s="36">
        <f t="shared" si="82"/>
        <v>0</v>
      </c>
      <c r="C114" s="36" t="str">
        <f>IFERROR(IF(INDEX($R$1:$AD$24,F114,Code!$L$1),E114,""),"")</f>
        <v/>
      </c>
      <c r="D114" s="1" t="str">
        <f t="shared" si="52"/>
        <v/>
      </c>
      <c r="E114" t="str">
        <f t="shared" si="49"/>
        <v/>
      </c>
      <c r="F114" s="1">
        <f>IFERROR(VLOOKUP(INDEX(Code!$A:$A,'Compile Sheet'!AL114),'Compile Sheet'!$AF$1:$AG$24,2,FALSE),0)</f>
        <v>0</v>
      </c>
      <c r="AK114" s="1">
        <f t="shared" si="50"/>
        <v>0</v>
      </c>
      <c r="AL114" s="1" t="str">
        <f t="shared" si="84"/>
        <v/>
      </c>
      <c r="AM114" s="1" t="e">
        <f t="shared" si="70"/>
        <v>#VALUE!</v>
      </c>
      <c r="AN114" s="1" t="e">
        <f t="shared" si="83"/>
        <v>#VALUE!</v>
      </c>
      <c r="AP114" s="36">
        <f>IF(LEFT(AT114,4)=".org",MAX(AP$1:AP113)+1,0)</f>
        <v>0</v>
      </c>
      <c r="AQ114" s="1" t="str">
        <f>IF(AT113="","",MAX(AQ115:AQ$128)+1)</f>
        <v/>
      </c>
      <c r="AR114" s="1" t="str">
        <f t="shared" si="54"/>
        <v/>
      </c>
      <c r="AS114" s="1" t="str">
        <f t="shared" si="77"/>
        <v>0x8005B1E8</v>
      </c>
      <c r="AT114" s="41" t="str">
        <f>INDEX(Code!$1:$1048576,ROW(),$M$3)&amp;""</f>
        <v/>
      </c>
      <c r="AU114" s="36">
        <v>1</v>
      </c>
      <c r="AV114" s="36" t="str">
        <f t="shared" si="55"/>
        <v/>
      </c>
      <c r="AW114" s="36">
        <f t="shared" si="56"/>
        <v>1</v>
      </c>
      <c r="AX114" s="36">
        <f t="shared" si="57"/>
        <v>1</v>
      </c>
      <c r="AY114" s="36">
        <f t="shared" si="58"/>
        <v>1</v>
      </c>
      <c r="AZ114" s="36">
        <f t="shared" si="71"/>
        <v>0</v>
      </c>
      <c r="BA114" s="42" t="e">
        <f t="shared" si="74"/>
        <v>#VALUE!</v>
      </c>
      <c r="BB114" s="42" t="str">
        <f t="shared" si="74"/>
        <v/>
      </c>
      <c r="BC114" s="42" t="str">
        <f t="shared" si="74"/>
        <v/>
      </c>
      <c r="BD114" s="42" t="str">
        <f t="shared" si="74"/>
        <v/>
      </c>
      <c r="BE114" s="42" t="str">
        <f t="shared" si="74"/>
        <v/>
      </c>
      <c r="BF114" s="42">
        <f t="shared" si="59"/>
        <v>0</v>
      </c>
      <c r="BG114" s="42">
        <f t="shared" si="59"/>
        <v>0</v>
      </c>
      <c r="BH114" s="42">
        <f t="shared" si="59"/>
        <v>0</v>
      </c>
      <c r="BI114" s="42">
        <f t="shared" si="80"/>
        <v>0</v>
      </c>
      <c r="BJ114" s="42">
        <f t="shared" si="72"/>
        <v>0</v>
      </c>
      <c r="BK114" s="42"/>
      <c r="BN114" s="36" t="str">
        <f t="shared" si="78"/>
        <v/>
      </c>
      <c r="BO114" s="36" t="str">
        <f t="shared" si="78"/>
        <v/>
      </c>
      <c r="BP114" s="36" t="str">
        <f t="shared" si="78"/>
        <v/>
      </c>
      <c r="BQ114" s="36" t="str">
        <f t="shared" si="85"/>
        <v/>
      </c>
      <c r="BR114" s="36" t="str">
        <f t="shared" si="61"/>
        <v/>
      </c>
      <c r="BS114" s="36" t="str">
        <f t="shared" si="62"/>
        <v/>
      </c>
      <c r="BT114" s="36" t="str">
        <f t="shared" si="75"/>
        <v>00000</v>
      </c>
      <c r="BU114" s="36" t="str">
        <f t="shared" si="63"/>
        <v>9385</v>
      </c>
      <c r="BV114" s="36" t="str">
        <f t="shared" si="76"/>
        <v>0000000</v>
      </c>
      <c r="BW114" s="36" t="str">
        <f t="shared" si="64"/>
        <v/>
      </c>
      <c r="BX114" s="36" t="str">
        <f t="shared" si="65"/>
        <v/>
      </c>
      <c r="BY114" s="36" t="str">
        <f t="shared" si="73"/>
        <v/>
      </c>
      <c r="BZ114" s="43" t="str">
        <f t="shared" si="79"/>
        <v/>
      </c>
      <c r="CA114" s="36" t="str">
        <f t="shared" si="86"/>
        <v/>
      </c>
      <c r="CB114" s="43" t="str">
        <f t="shared" si="67"/>
        <v>00000000000000000000</v>
      </c>
      <c r="CC114" s="43" t="str">
        <f>IFERROR(VLOOKUP(BA114,[1]Opcodes!$A$1:$B$88,2, FALSE),"")</f>
        <v/>
      </c>
      <c r="CD114" s="36" t="str">
        <f>SUBSTITUTE(SUBSTITUTE(SUBSTITUTE(SUBSTITUTE(SUBSTITUTE(SUBSTITUTE(SUBSTITUTE(SUBSTITUTE(SUBSTITUTE(SUBSTITUTE(CC114,[1]Opcodes!$I$3,BN114),[1]Opcodes!$I$4,'Compile Sheet'!BO114),[1]Opcodes!$I$5,BP114),[1]Opcodes!$I$6,CA114),[1]Opcodes!$I$8,BW114),[1]Opcodes!$I$9,BX114),[1]Opcodes!$I$10,BY114),[1]Opcodes!$I$11,BZ114),[1]Opcodes!$I$15,"00000"),[1]Opcodes!$I$13,CB114)</f>
        <v/>
      </c>
      <c r="CE114" s="36" t="str">
        <f t="shared" si="68"/>
        <v/>
      </c>
      <c r="CF114" s="36" t="str">
        <f t="shared" si="69"/>
        <v/>
      </c>
      <c r="CG114" s="36" t="str">
        <f t="shared" si="81"/>
        <v xml:space="preserve"> </v>
      </c>
      <c r="CI114" t="s">
        <v>148</v>
      </c>
    </row>
    <row r="115" spans="2:87">
      <c r="B115" s="36">
        <f t="shared" si="82"/>
        <v>0</v>
      </c>
      <c r="C115" s="36" t="str">
        <f>IFERROR(IF(INDEX($R$1:$AD$24,F115,Code!$L$1),E115,""),"")</f>
        <v/>
      </c>
      <c r="D115" s="1" t="str">
        <f t="shared" si="52"/>
        <v/>
      </c>
      <c r="E115" t="str">
        <f t="shared" si="49"/>
        <v/>
      </c>
      <c r="F115" s="1">
        <f>IFERROR(VLOOKUP(INDEX(Code!$A:$A,'Compile Sheet'!AL115),'Compile Sheet'!$AF$1:$AG$24,2,FALSE),0)</f>
        <v>0</v>
      </c>
      <c r="AK115" s="1">
        <f t="shared" si="50"/>
        <v>0</v>
      </c>
      <c r="AL115" s="1" t="str">
        <f t="shared" si="84"/>
        <v/>
      </c>
      <c r="AM115" s="1" t="e">
        <f t="shared" si="70"/>
        <v>#VALUE!</v>
      </c>
      <c r="AN115" s="1" t="e">
        <f t="shared" si="83"/>
        <v>#VALUE!</v>
      </c>
      <c r="AP115" s="36">
        <f>IF(LEFT(AT115,4)=".org",MAX(AP$1:AP114)+1,0)</f>
        <v>0</v>
      </c>
      <c r="AQ115" s="1" t="str">
        <f>IF(AT114="","",MAX(AQ116:AQ$128)+1)</f>
        <v/>
      </c>
      <c r="AR115" s="1" t="str">
        <f t="shared" si="54"/>
        <v/>
      </c>
      <c r="AS115" s="1" t="str">
        <f t="shared" si="77"/>
        <v>0x8005B1EC</v>
      </c>
      <c r="AT115" s="41" t="str">
        <f>INDEX(Code!$1:$1048576,ROW(),$M$3)&amp;""</f>
        <v/>
      </c>
      <c r="AU115" s="36">
        <v>1</v>
      </c>
      <c r="AV115" s="36" t="str">
        <f t="shared" si="55"/>
        <v/>
      </c>
      <c r="AW115" s="36">
        <f t="shared" si="56"/>
        <v>1</v>
      </c>
      <c r="AX115" s="36">
        <f t="shared" si="57"/>
        <v>1</v>
      </c>
      <c r="AY115" s="36">
        <f t="shared" si="58"/>
        <v>1</v>
      </c>
      <c r="AZ115" s="36">
        <f t="shared" si="71"/>
        <v>0</v>
      </c>
      <c r="BA115" s="42" t="e">
        <f t="shared" si="74"/>
        <v>#VALUE!</v>
      </c>
      <c r="BB115" s="42" t="str">
        <f t="shared" si="74"/>
        <v/>
      </c>
      <c r="BC115" s="42" t="str">
        <f t="shared" si="74"/>
        <v/>
      </c>
      <c r="BD115" s="42" t="str">
        <f t="shared" si="74"/>
        <v/>
      </c>
      <c r="BE115" s="42" t="str">
        <f t="shared" si="74"/>
        <v/>
      </c>
      <c r="BF115" s="42">
        <f t="shared" si="59"/>
        <v>0</v>
      </c>
      <c r="BG115" s="42">
        <f t="shared" si="59"/>
        <v>0</v>
      </c>
      <c r="BH115" s="42">
        <f t="shared" si="59"/>
        <v>0</v>
      </c>
      <c r="BI115" s="42">
        <f t="shared" si="80"/>
        <v>0</v>
      </c>
      <c r="BJ115" s="42">
        <f t="shared" si="72"/>
        <v>0</v>
      </c>
      <c r="BK115" s="42"/>
      <c r="BN115" s="36" t="str">
        <f t="shared" si="78"/>
        <v/>
      </c>
      <c r="BO115" s="36" t="str">
        <f t="shared" si="78"/>
        <v/>
      </c>
      <c r="BP115" s="36" t="str">
        <f t="shared" si="78"/>
        <v/>
      </c>
      <c r="BQ115" s="36" t="str">
        <f t="shared" si="85"/>
        <v/>
      </c>
      <c r="BR115" s="36" t="str">
        <f t="shared" si="61"/>
        <v/>
      </c>
      <c r="BS115" s="36" t="str">
        <f t="shared" si="62"/>
        <v/>
      </c>
      <c r="BT115" s="36" t="str">
        <f t="shared" si="75"/>
        <v>00000</v>
      </c>
      <c r="BU115" s="36" t="str">
        <f t="shared" si="63"/>
        <v>9384</v>
      </c>
      <c r="BV115" s="36" t="str">
        <f t="shared" si="76"/>
        <v>0000000</v>
      </c>
      <c r="BW115" s="36" t="str">
        <f t="shared" si="64"/>
        <v/>
      </c>
      <c r="BX115" s="36" t="str">
        <f t="shared" si="65"/>
        <v/>
      </c>
      <c r="BY115" s="36" t="str">
        <f t="shared" si="73"/>
        <v/>
      </c>
      <c r="BZ115" s="43" t="str">
        <f t="shared" si="79"/>
        <v/>
      </c>
      <c r="CA115" s="36" t="str">
        <f t="shared" si="86"/>
        <v/>
      </c>
      <c r="CB115" s="43" t="str">
        <f t="shared" si="67"/>
        <v>00000000000000000000</v>
      </c>
      <c r="CC115" s="43" t="str">
        <f>IFERROR(VLOOKUP(BA115,[1]Opcodes!$A$1:$B$88,2, FALSE),"")</f>
        <v/>
      </c>
      <c r="CD115" s="36" t="str">
        <f>SUBSTITUTE(SUBSTITUTE(SUBSTITUTE(SUBSTITUTE(SUBSTITUTE(SUBSTITUTE(SUBSTITUTE(SUBSTITUTE(SUBSTITUTE(SUBSTITUTE(CC115,[1]Opcodes!$I$3,BN115),[1]Opcodes!$I$4,'Compile Sheet'!BO115),[1]Opcodes!$I$5,BP115),[1]Opcodes!$I$6,CA115),[1]Opcodes!$I$8,BW115),[1]Opcodes!$I$9,BX115),[1]Opcodes!$I$10,BY115),[1]Opcodes!$I$11,BZ115),[1]Opcodes!$I$15,"00000"),[1]Opcodes!$I$13,CB115)</f>
        <v/>
      </c>
      <c r="CE115" s="36" t="str">
        <f t="shared" si="68"/>
        <v/>
      </c>
      <c r="CF115" s="36" t="str">
        <f t="shared" si="69"/>
        <v/>
      </c>
      <c r="CG115" s="36" t="str">
        <f t="shared" si="81"/>
        <v xml:space="preserve"> </v>
      </c>
      <c r="CI115" t="s">
        <v>148</v>
      </c>
    </row>
    <row r="116" spans="2:87">
      <c r="B116" s="36">
        <f t="shared" si="82"/>
        <v>0</v>
      </c>
      <c r="C116" s="36" t="str">
        <f>IFERROR(IF(INDEX($R$1:$AD$24,F116,Code!$L$1),E116,""),"")</f>
        <v/>
      </c>
      <c r="D116" s="1" t="str">
        <f t="shared" si="52"/>
        <v/>
      </c>
      <c r="E116" t="str">
        <f t="shared" si="49"/>
        <v/>
      </c>
      <c r="F116" s="1">
        <f>IFERROR(VLOOKUP(INDEX(Code!$A:$A,'Compile Sheet'!AL116),'Compile Sheet'!$AF$1:$AG$24,2,FALSE),0)</f>
        <v>0</v>
      </c>
      <c r="AK116" s="1">
        <f t="shared" si="50"/>
        <v>0</v>
      </c>
      <c r="AL116" s="1" t="str">
        <f t="shared" si="84"/>
        <v/>
      </c>
      <c r="AM116" s="1" t="e">
        <f t="shared" si="70"/>
        <v>#VALUE!</v>
      </c>
      <c r="AN116" s="1" t="e">
        <f t="shared" si="83"/>
        <v>#VALUE!</v>
      </c>
      <c r="AP116" s="36">
        <f>IF(LEFT(AT116,4)=".org",MAX(AP$1:AP115)+1,0)</f>
        <v>0</v>
      </c>
      <c r="AQ116" s="1" t="str">
        <f>IF(AT115="","",MAX(AQ117:AQ$128)+1)</f>
        <v/>
      </c>
      <c r="AR116" s="1" t="str">
        <f t="shared" si="54"/>
        <v/>
      </c>
      <c r="AS116" s="1" t="str">
        <f t="shared" si="77"/>
        <v>0x8005B1F0</v>
      </c>
      <c r="AT116" s="41" t="str">
        <f>INDEX(Code!$1:$1048576,ROW(),$M$3)&amp;""</f>
        <v/>
      </c>
      <c r="AU116" s="36">
        <v>1</v>
      </c>
      <c r="AV116" s="36" t="str">
        <f t="shared" si="55"/>
        <v/>
      </c>
      <c r="AW116" s="36">
        <f t="shared" si="56"/>
        <v>1</v>
      </c>
      <c r="AX116" s="36">
        <f t="shared" si="57"/>
        <v>1</v>
      </c>
      <c r="AY116" s="36">
        <f t="shared" si="58"/>
        <v>1</v>
      </c>
      <c r="AZ116" s="36">
        <f t="shared" si="71"/>
        <v>0</v>
      </c>
      <c r="BA116" s="42" t="e">
        <f t="shared" si="74"/>
        <v>#VALUE!</v>
      </c>
      <c r="BB116" s="42" t="str">
        <f t="shared" si="74"/>
        <v/>
      </c>
      <c r="BC116" s="42" t="str">
        <f t="shared" si="74"/>
        <v/>
      </c>
      <c r="BD116" s="42" t="str">
        <f t="shared" si="74"/>
        <v/>
      </c>
      <c r="BE116" s="42" t="str">
        <f t="shared" si="74"/>
        <v/>
      </c>
      <c r="BF116" s="42">
        <f t="shared" si="59"/>
        <v>0</v>
      </c>
      <c r="BG116" s="42">
        <f t="shared" si="59"/>
        <v>0</v>
      </c>
      <c r="BH116" s="42">
        <f t="shared" si="59"/>
        <v>0</v>
      </c>
      <c r="BI116" s="42">
        <f t="shared" si="80"/>
        <v>0</v>
      </c>
      <c r="BJ116" s="42">
        <f t="shared" si="72"/>
        <v>0</v>
      </c>
      <c r="BK116" s="42"/>
      <c r="BN116" s="36" t="str">
        <f t="shared" si="78"/>
        <v/>
      </c>
      <c r="BO116" s="36" t="str">
        <f t="shared" si="78"/>
        <v/>
      </c>
      <c r="BP116" s="36" t="str">
        <f t="shared" si="78"/>
        <v/>
      </c>
      <c r="BQ116" s="36" t="str">
        <f t="shared" si="85"/>
        <v/>
      </c>
      <c r="BR116" s="36" t="str">
        <f t="shared" si="61"/>
        <v/>
      </c>
      <c r="BS116" s="36" t="str">
        <f t="shared" si="62"/>
        <v/>
      </c>
      <c r="BT116" s="36" t="str">
        <f t="shared" si="75"/>
        <v>00000</v>
      </c>
      <c r="BU116" s="36" t="str">
        <f t="shared" si="63"/>
        <v>9383</v>
      </c>
      <c r="BV116" s="36" t="str">
        <f t="shared" si="76"/>
        <v>0000000</v>
      </c>
      <c r="BW116" s="36" t="str">
        <f t="shared" si="64"/>
        <v/>
      </c>
      <c r="BX116" s="36" t="str">
        <f t="shared" si="65"/>
        <v/>
      </c>
      <c r="BY116" s="36" t="str">
        <f t="shared" si="73"/>
        <v/>
      </c>
      <c r="BZ116" s="43" t="str">
        <f t="shared" si="79"/>
        <v/>
      </c>
      <c r="CA116" s="36" t="str">
        <f t="shared" si="86"/>
        <v/>
      </c>
      <c r="CB116" s="43" t="str">
        <f t="shared" si="67"/>
        <v>00000000000000000000</v>
      </c>
      <c r="CC116" s="43" t="str">
        <f>IFERROR(VLOOKUP(BA116,[1]Opcodes!$A$1:$B$88,2, FALSE),"")</f>
        <v/>
      </c>
      <c r="CD116" s="36" t="str">
        <f>SUBSTITUTE(SUBSTITUTE(SUBSTITUTE(SUBSTITUTE(SUBSTITUTE(SUBSTITUTE(SUBSTITUTE(SUBSTITUTE(SUBSTITUTE(SUBSTITUTE(CC116,[1]Opcodes!$I$3,BN116),[1]Opcodes!$I$4,'Compile Sheet'!BO116),[1]Opcodes!$I$5,BP116),[1]Opcodes!$I$6,CA116),[1]Opcodes!$I$8,BW116),[1]Opcodes!$I$9,BX116),[1]Opcodes!$I$10,BY116),[1]Opcodes!$I$11,BZ116),[1]Opcodes!$I$15,"00000"),[1]Opcodes!$I$13,CB116)</f>
        <v/>
      </c>
      <c r="CE116" s="36" t="str">
        <f t="shared" si="68"/>
        <v/>
      </c>
      <c r="CF116" s="36" t="str">
        <f t="shared" si="69"/>
        <v/>
      </c>
      <c r="CG116" s="36" t="str">
        <f t="shared" si="81"/>
        <v xml:space="preserve"> </v>
      </c>
      <c r="CI116" t="s">
        <v>148</v>
      </c>
    </row>
    <row r="117" spans="2:87">
      <c r="B117" s="36">
        <f t="shared" si="82"/>
        <v>0</v>
      </c>
      <c r="C117" s="36" t="str">
        <f>IFERROR(IF(INDEX($R$1:$AD$24,F117,Code!$L$1),E117,""),"")</f>
        <v/>
      </c>
      <c r="D117" s="1" t="str">
        <f t="shared" si="52"/>
        <v/>
      </c>
      <c r="E117" t="str">
        <f t="shared" si="49"/>
        <v/>
      </c>
      <c r="F117" s="1">
        <f>IFERROR(VLOOKUP(INDEX(Code!$A:$A,'Compile Sheet'!AL117),'Compile Sheet'!$AF$1:$AG$24,2,FALSE),0)</f>
        <v>0</v>
      </c>
      <c r="AK117" s="1">
        <f t="shared" si="50"/>
        <v>0</v>
      </c>
      <c r="AL117" s="1" t="str">
        <f t="shared" si="84"/>
        <v/>
      </c>
      <c r="AM117" s="1" t="e">
        <f t="shared" si="70"/>
        <v>#VALUE!</v>
      </c>
      <c r="AN117" s="1" t="e">
        <f t="shared" si="83"/>
        <v>#VALUE!</v>
      </c>
      <c r="AP117" s="36">
        <f>IF(LEFT(AT117,4)=".org",MAX(AP$1:AP116)+1,0)</f>
        <v>0</v>
      </c>
      <c r="AQ117" s="1" t="str">
        <f>IF(AT116="","",MAX(AQ118:AQ$128)+1)</f>
        <v/>
      </c>
      <c r="AR117" s="1" t="str">
        <f t="shared" si="54"/>
        <v/>
      </c>
      <c r="AS117" s="1" t="str">
        <f t="shared" si="77"/>
        <v>0x8005B1F4</v>
      </c>
      <c r="AT117" s="41" t="str">
        <f>INDEX(Code!$1:$1048576,ROW(),$M$3)&amp;""</f>
        <v/>
      </c>
      <c r="AU117" s="36">
        <v>1</v>
      </c>
      <c r="AV117" s="36" t="str">
        <f t="shared" si="55"/>
        <v/>
      </c>
      <c r="AW117" s="36">
        <f t="shared" si="56"/>
        <v>1</v>
      </c>
      <c r="AX117" s="36">
        <f t="shared" si="57"/>
        <v>1</v>
      </c>
      <c r="AY117" s="36">
        <f t="shared" si="58"/>
        <v>1</v>
      </c>
      <c r="AZ117" s="36">
        <f t="shared" si="71"/>
        <v>0</v>
      </c>
      <c r="BA117" s="42" t="e">
        <f t="shared" si="74"/>
        <v>#VALUE!</v>
      </c>
      <c r="BB117" s="42" t="str">
        <f t="shared" si="74"/>
        <v/>
      </c>
      <c r="BC117" s="42" t="str">
        <f t="shared" si="74"/>
        <v/>
      </c>
      <c r="BD117" s="42" t="str">
        <f t="shared" si="74"/>
        <v/>
      </c>
      <c r="BE117" s="42" t="str">
        <f t="shared" si="74"/>
        <v/>
      </c>
      <c r="BF117" s="42">
        <f t="shared" si="59"/>
        <v>0</v>
      </c>
      <c r="BG117" s="42">
        <f t="shared" si="59"/>
        <v>0</v>
      </c>
      <c r="BH117" s="42">
        <f t="shared" si="59"/>
        <v>0</v>
      </c>
      <c r="BI117" s="42">
        <f t="shared" si="80"/>
        <v>0</v>
      </c>
      <c r="BJ117" s="42">
        <f t="shared" si="72"/>
        <v>0</v>
      </c>
      <c r="BK117" s="42"/>
      <c r="BN117" s="36" t="str">
        <f t="shared" si="78"/>
        <v/>
      </c>
      <c r="BO117" s="36" t="str">
        <f t="shared" si="78"/>
        <v/>
      </c>
      <c r="BP117" s="36" t="str">
        <f t="shared" si="78"/>
        <v/>
      </c>
      <c r="BQ117" s="36" t="str">
        <f t="shared" si="85"/>
        <v/>
      </c>
      <c r="BR117" s="36" t="str">
        <f t="shared" si="61"/>
        <v/>
      </c>
      <c r="BS117" s="36" t="str">
        <f t="shared" si="62"/>
        <v/>
      </c>
      <c r="BT117" s="36" t="str">
        <f t="shared" si="75"/>
        <v>00000</v>
      </c>
      <c r="BU117" s="36" t="str">
        <f t="shared" si="63"/>
        <v>9382</v>
      </c>
      <c r="BV117" s="36" t="str">
        <f t="shared" si="76"/>
        <v>0000000</v>
      </c>
      <c r="BW117" s="36" t="str">
        <f t="shared" si="64"/>
        <v/>
      </c>
      <c r="BX117" s="36" t="str">
        <f t="shared" si="65"/>
        <v/>
      </c>
      <c r="BY117" s="36" t="str">
        <f t="shared" si="73"/>
        <v/>
      </c>
      <c r="BZ117" s="43" t="str">
        <f t="shared" si="79"/>
        <v/>
      </c>
      <c r="CA117" s="36" t="str">
        <f t="shared" si="86"/>
        <v/>
      </c>
      <c r="CB117" s="43" t="str">
        <f t="shared" si="67"/>
        <v>00000000000000000000</v>
      </c>
      <c r="CC117" s="43" t="str">
        <f>IFERROR(VLOOKUP(BA117,[1]Opcodes!$A$1:$B$88,2, FALSE),"")</f>
        <v/>
      </c>
      <c r="CD117" s="36" t="str">
        <f>SUBSTITUTE(SUBSTITUTE(SUBSTITUTE(SUBSTITUTE(SUBSTITUTE(SUBSTITUTE(SUBSTITUTE(SUBSTITUTE(SUBSTITUTE(SUBSTITUTE(CC117,[1]Opcodes!$I$3,BN117),[1]Opcodes!$I$4,'Compile Sheet'!BO117),[1]Opcodes!$I$5,BP117),[1]Opcodes!$I$6,CA117),[1]Opcodes!$I$8,BW117),[1]Opcodes!$I$9,BX117),[1]Opcodes!$I$10,BY117),[1]Opcodes!$I$11,BZ117),[1]Opcodes!$I$15,"00000"),[1]Opcodes!$I$13,CB117)</f>
        <v/>
      </c>
      <c r="CE117" s="36" t="str">
        <f t="shared" si="68"/>
        <v/>
      </c>
      <c r="CF117" s="36" t="str">
        <f t="shared" si="69"/>
        <v/>
      </c>
      <c r="CG117" s="36" t="str">
        <f t="shared" si="81"/>
        <v xml:space="preserve"> </v>
      </c>
      <c r="CI117" t="s">
        <v>148</v>
      </c>
    </row>
    <row r="118" spans="2:87">
      <c r="B118" s="36">
        <f t="shared" si="82"/>
        <v>0</v>
      </c>
      <c r="C118" s="36" t="str">
        <f>IFERROR(IF(INDEX($R$1:$AD$24,F118,Code!$L$1),E118,""),"")</f>
        <v/>
      </c>
      <c r="D118" s="1" t="str">
        <f t="shared" si="52"/>
        <v/>
      </c>
      <c r="E118" t="str">
        <f t="shared" si="49"/>
        <v/>
      </c>
      <c r="F118" s="1">
        <f>IFERROR(VLOOKUP(INDEX(Code!$A:$A,'Compile Sheet'!AL118),'Compile Sheet'!$AF$1:$AG$24,2,FALSE),0)</f>
        <v>0</v>
      </c>
      <c r="AK118" s="1">
        <f t="shared" si="50"/>
        <v>0</v>
      </c>
      <c r="AL118" s="1" t="str">
        <f t="shared" si="84"/>
        <v/>
      </c>
      <c r="AM118" s="1" t="e">
        <f t="shared" si="70"/>
        <v>#VALUE!</v>
      </c>
      <c r="AN118" s="1" t="e">
        <f t="shared" si="83"/>
        <v>#VALUE!</v>
      </c>
      <c r="AP118" s="36">
        <f>IF(LEFT(AT118,4)=".org",MAX(AP$1:AP117)+1,0)</f>
        <v>0</v>
      </c>
      <c r="AQ118" s="1" t="str">
        <f>IF(AT117="","",MAX(AQ119:AQ$128)+1)</f>
        <v/>
      </c>
      <c r="AR118" s="1" t="str">
        <f t="shared" si="54"/>
        <v/>
      </c>
      <c r="AS118" s="1" t="str">
        <f t="shared" si="77"/>
        <v>0x8005B1F8</v>
      </c>
      <c r="AT118" s="41" t="str">
        <f>INDEX(Code!$1:$1048576,ROW(),$M$3)&amp;""</f>
        <v/>
      </c>
      <c r="AU118" s="36">
        <v>1</v>
      </c>
      <c r="AV118" s="36" t="str">
        <f t="shared" si="55"/>
        <v/>
      </c>
      <c r="AW118" s="36">
        <f t="shared" si="56"/>
        <v>1</v>
      </c>
      <c r="AX118" s="36">
        <f t="shared" si="57"/>
        <v>1</v>
      </c>
      <c r="AY118" s="36">
        <f t="shared" si="58"/>
        <v>1</v>
      </c>
      <c r="AZ118" s="36">
        <f t="shared" si="71"/>
        <v>0</v>
      </c>
      <c r="BA118" s="42" t="e">
        <f t="shared" si="74"/>
        <v>#VALUE!</v>
      </c>
      <c r="BB118" s="42" t="str">
        <f t="shared" si="74"/>
        <v/>
      </c>
      <c r="BC118" s="42" t="str">
        <f t="shared" si="74"/>
        <v/>
      </c>
      <c r="BD118" s="42" t="str">
        <f t="shared" si="74"/>
        <v/>
      </c>
      <c r="BE118" s="42" t="str">
        <f t="shared" si="74"/>
        <v/>
      </c>
      <c r="BF118" s="42">
        <f t="shared" si="59"/>
        <v>0</v>
      </c>
      <c r="BG118" s="42">
        <f t="shared" si="59"/>
        <v>0</v>
      </c>
      <c r="BH118" s="42">
        <f t="shared" si="59"/>
        <v>0</v>
      </c>
      <c r="BI118" s="42">
        <f t="shared" si="80"/>
        <v>0</v>
      </c>
      <c r="BJ118" s="42">
        <f t="shared" si="72"/>
        <v>0</v>
      </c>
      <c r="BK118" s="42"/>
      <c r="BN118" s="36" t="str">
        <f t="shared" si="78"/>
        <v/>
      </c>
      <c r="BO118" s="36" t="str">
        <f t="shared" si="78"/>
        <v/>
      </c>
      <c r="BP118" s="36" t="str">
        <f t="shared" si="78"/>
        <v/>
      </c>
      <c r="BQ118" s="36" t="str">
        <f t="shared" si="85"/>
        <v/>
      </c>
      <c r="BR118" s="36" t="str">
        <f t="shared" si="61"/>
        <v/>
      </c>
      <c r="BS118" s="36" t="str">
        <f t="shared" si="62"/>
        <v/>
      </c>
      <c r="BT118" s="36" t="str">
        <f t="shared" si="75"/>
        <v>00000</v>
      </c>
      <c r="BU118" s="36" t="str">
        <f t="shared" si="63"/>
        <v>9381</v>
      </c>
      <c r="BV118" s="36" t="str">
        <f t="shared" si="76"/>
        <v>0000000</v>
      </c>
      <c r="BW118" s="36" t="str">
        <f t="shared" si="64"/>
        <v/>
      </c>
      <c r="BX118" s="36" t="str">
        <f t="shared" si="65"/>
        <v/>
      </c>
      <c r="BY118" s="36" t="str">
        <f t="shared" si="73"/>
        <v/>
      </c>
      <c r="BZ118" s="43" t="str">
        <f t="shared" si="79"/>
        <v/>
      </c>
      <c r="CA118" s="36" t="str">
        <f t="shared" si="86"/>
        <v/>
      </c>
      <c r="CB118" s="43" t="str">
        <f t="shared" si="67"/>
        <v>00000000000000000000</v>
      </c>
      <c r="CC118" s="43" t="str">
        <f>IFERROR(VLOOKUP(BA118,[1]Opcodes!$A$1:$B$88,2, FALSE),"")</f>
        <v/>
      </c>
      <c r="CD118" s="36" t="str">
        <f>SUBSTITUTE(SUBSTITUTE(SUBSTITUTE(SUBSTITUTE(SUBSTITUTE(SUBSTITUTE(SUBSTITUTE(SUBSTITUTE(SUBSTITUTE(SUBSTITUTE(CC118,[1]Opcodes!$I$3,BN118),[1]Opcodes!$I$4,'Compile Sheet'!BO118),[1]Opcodes!$I$5,BP118),[1]Opcodes!$I$6,CA118),[1]Opcodes!$I$8,BW118),[1]Opcodes!$I$9,BX118),[1]Opcodes!$I$10,BY118),[1]Opcodes!$I$11,BZ118),[1]Opcodes!$I$15,"00000"),[1]Opcodes!$I$13,CB118)</f>
        <v/>
      </c>
      <c r="CE118" s="36" t="str">
        <f t="shared" si="68"/>
        <v/>
      </c>
      <c r="CF118" s="36" t="str">
        <f t="shared" si="69"/>
        <v/>
      </c>
      <c r="CG118" s="36" t="str">
        <f t="shared" si="81"/>
        <v xml:space="preserve"> </v>
      </c>
      <c r="CI118" t="s">
        <v>148</v>
      </c>
    </row>
    <row r="119" spans="2:87">
      <c r="B119" s="36">
        <f t="shared" si="82"/>
        <v>0</v>
      </c>
      <c r="C119" s="36" t="str">
        <f>IFERROR(IF(INDEX($R$1:$AD$24,F119,Code!$L$1),E119,""),"")</f>
        <v/>
      </c>
      <c r="D119" s="1" t="str">
        <f t="shared" si="52"/>
        <v/>
      </c>
      <c r="E119" t="str">
        <f t="shared" si="49"/>
        <v/>
      </c>
      <c r="F119" s="1">
        <f>IFERROR(VLOOKUP(INDEX(Code!$A:$A,'Compile Sheet'!AL119),'Compile Sheet'!$AF$1:$AG$24,2,FALSE),0)</f>
        <v>0</v>
      </c>
      <c r="AK119" s="1">
        <f t="shared" si="50"/>
        <v>0</v>
      </c>
      <c r="AL119" s="1" t="str">
        <f t="shared" si="84"/>
        <v/>
      </c>
      <c r="AM119" s="1" t="e">
        <f t="shared" si="70"/>
        <v>#VALUE!</v>
      </c>
      <c r="AN119" s="1" t="e">
        <f t="shared" si="83"/>
        <v>#VALUE!</v>
      </c>
      <c r="AP119" s="36">
        <f>IF(LEFT(AT119,4)=".org",MAX(AP$1:AP118)+1,0)</f>
        <v>0</v>
      </c>
      <c r="AQ119" s="1" t="str">
        <f>IF(AT118="","",MAX(AQ120:AQ$128)+1)</f>
        <v/>
      </c>
      <c r="AR119" s="1" t="str">
        <f t="shared" si="54"/>
        <v/>
      </c>
      <c r="AS119" s="1" t="str">
        <f t="shared" si="77"/>
        <v>0x8005B1FC</v>
      </c>
      <c r="AT119" s="41" t="str">
        <f>INDEX(Code!$1:$1048576,ROW(),$M$3)&amp;""</f>
        <v/>
      </c>
      <c r="AU119" s="36">
        <v>1</v>
      </c>
      <c r="AV119" s="36" t="str">
        <f t="shared" si="55"/>
        <v/>
      </c>
      <c r="AW119" s="36">
        <f t="shared" si="56"/>
        <v>1</v>
      </c>
      <c r="AX119" s="36">
        <f t="shared" si="57"/>
        <v>1</v>
      </c>
      <c r="AY119" s="36">
        <f t="shared" si="58"/>
        <v>1</v>
      </c>
      <c r="AZ119" s="36">
        <f t="shared" si="71"/>
        <v>0</v>
      </c>
      <c r="BA119" s="42" t="e">
        <f t="shared" ref="BA119:BE128" si="87">SUBSTITUTE(SUBSTITUTE(SUBSTITUTE(SUBSTITUTE(IF(AU119&gt;=AV119,"",MID($AT119,AU119,AV119-AU119)),",","")," ",""),"(",""),")","")</f>
        <v>#VALUE!</v>
      </c>
      <c r="BB119" s="42" t="str">
        <f t="shared" si="87"/>
        <v/>
      </c>
      <c r="BC119" s="42" t="str">
        <f t="shared" si="87"/>
        <v/>
      </c>
      <c r="BD119" s="42" t="str">
        <f t="shared" si="87"/>
        <v/>
      </c>
      <c r="BE119" s="42" t="str">
        <f t="shared" si="87"/>
        <v/>
      </c>
      <c r="BF119" s="42">
        <f t="shared" si="59"/>
        <v>0</v>
      </c>
      <c r="BG119" s="42">
        <f t="shared" si="59"/>
        <v>0</v>
      </c>
      <c r="BH119" s="42">
        <f t="shared" si="59"/>
        <v>0</v>
      </c>
      <c r="BI119" s="42">
        <f t="shared" si="80"/>
        <v>0</v>
      </c>
      <c r="BJ119" s="42">
        <f t="shared" si="72"/>
        <v>0</v>
      </c>
      <c r="BK119" s="42"/>
      <c r="BN119" s="36" t="str">
        <f t="shared" si="78"/>
        <v/>
      </c>
      <c r="BO119" s="36" t="str">
        <f t="shared" si="78"/>
        <v/>
      </c>
      <c r="BP119" s="36" t="str">
        <f t="shared" si="78"/>
        <v/>
      </c>
      <c r="BQ119" s="36" t="str">
        <f t="shared" si="85"/>
        <v/>
      </c>
      <c r="BR119" s="36" t="str">
        <f t="shared" si="61"/>
        <v/>
      </c>
      <c r="BS119" s="36" t="str">
        <f t="shared" si="62"/>
        <v/>
      </c>
      <c r="BT119" s="36" t="str">
        <f t="shared" si="75"/>
        <v>00000</v>
      </c>
      <c r="BU119" s="36" t="str">
        <f t="shared" si="63"/>
        <v>9380</v>
      </c>
      <c r="BV119" s="36" t="str">
        <f t="shared" si="76"/>
        <v>0000000</v>
      </c>
      <c r="BW119" s="36" t="str">
        <f t="shared" si="64"/>
        <v/>
      </c>
      <c r="BX119" s="36" t="str">
        <f t="shared" si="65"/>
        <v/>
      </c>
      <c r="BY119" s="36" t="str">
        <f t="shared" si="73"/>
        <v/>
      </c>
      <c r="BZ119" s="43" t="str">
        <f t="shared" si="79"/>
        <v/>
      </c>
      <c r="CA119" s="36" t="str">
        <f t="shared" si="86"/>
        <v/>
      </c>
      <c r="CB119" s="43" t="str">
        <f t="shared" si="67"/>
        <v>00000000000000000000</v>
      </c>
      <c r="CC119" s="43" t="str">
        <f>IFERROR(VLOOKUP(BA119,[1]Opcodes!$A$1:$B$88,2, FALSE),"")</f>
        <v/>
      </c>
      <c r="CD119" s="36" t="str">
        <f>SUBSTITUTE(SUBSTITUTE(SUBSTITUTE(SUBSTITUTE(SUBSTITUTE(SUBSTITUTE(SUBSTITUTE(SUBSTITUTE(SUBSTITUTE(SUBSTITUTE(CC119,[1]Opcodes!$I$3,BN119),[1]Opcodes!$I$4,'Compile Sheet'!BO119),[1]Opcodes!$I$5,BP119),[1]Opcodes!$I$6,CA119),[1]Opcodes!$I$8,BW119),[1]Opcodes!$I$9,BX119),[1]Opcodes!$I$10,BY119),[1]Opcodes!$I$11,BZ119),[1]Opcodes!$I$15,"00000"),[1]Opcodes!$I$13,CB119)</f>
        <v/>
      </c>
      <c r="CE119" s="36" t="str">
        <f t="shared" si="68"/>
        <v/>
      </c>
      <c r="CF119" s="36" t="str">
        <f t="shared" si="69"/>
        <v/>
      </c>
      <c r="CG119" s="36" t="str">
        <f t="shared" si="81"/>
        <v xml:space="preserve"> </v>
      </c>
      <c r="CI119" t="s">
        <v>148</v>
      </c>
    </row>
    <row r="120" spans="2:87">
      <c r="B120" s="36">
        <f t="shared" si="82"/>
        <v>0</v>
      </c>
      <c r="C120" s="36" t="str">
        <f>IFERROR(IF(INDEX($R$1:$AD$24,F120,Code!$L$1),E120,""),"")</f>
        <v/>
      </c>
      <c r="D120" s="1" t="str">
        <f t="shared" si="52"/>
        <v/>
      </c>
      <c r="E120" t="str">
        <f t="shared" si="49"/>
        <v/>
      </c>
      <c r="F120" s="1">
        <f>IFERROR(VLOOKUP(INDEX(Code!$A:$A,'Compile Sheet'!AL120),'Compile Sheet'!$AF$1:$AG$24,2,FALSE),0)</f>
        <v>0</v>
      </c>
      <c r="AK120" s="1">
        <f t="shared" si="50"/>
        <v>0</v>
      </c>
      <c r="AL120" s="1" t="str">
        <f t="shared" si="84"/>
        <v/>
      </c>
      <c r="AM120" s="1" t="e">
        <f t="shared" si="70"/>
        <v>#VALUE!</v>
      </c>
      <c r="AN120" s="1" t="e">
        <f t="shared" si="83"/>
        <v>#VALUE!</v>
      </c>
      <c r="AP120" s="36">
        <f>IF(LEFT(AT120,4)=".org",MAX(AP$1:AP119)+1,0)</f>
        <v>0</v>
      </c>
      <c r="AQ120" s="1" t="str">
        <f>IF(AT119="","",MAX(AQ121:AQ$128)+1)</f>
        <v/>
      </c>
      <c r="AR120" s="1" t="str">
        <f t="shared" si="54"/>
        <v/>
      </c>
      <c r="AS120" s="1" t="str">
        <f t="shared" si="77"/>
        <v>0x8005B200</v>
      </c>
      <c r="AT120" s="41" t="str">
        <f>INDEX(Code!$1:$1048576,ROW(),$M$3)&amp;""</f>
        <v/>
      </c>
      <c r="AU120" s="36">
        <v>1</v>
      </c>
      <c r="AV120" s="36" t="str">
        <f t="shared" si="55"/>
        <v/>
      </c>
      <c r="AW120" s="36">
        <f t="shared" si="56"/>
        <v>1</v>
      </c>
      <c r="AX120" s="36">
        <f t="shared" si="57"/>
        <v>1</v>
      </c>
      <c r="AY120" s="36">
        <f t="shared" si="58"/>
        <v>1</v>
      </c>
      <c r="AZ120" s="36">
        <f t="shared" si="71"/>
        <v>0</v>
      </c>
      <c r="BA120" s="42" t="e">
        <f t="shared" si="87"/>
        <v>#VALUE!</v>
      </c>
      <c r="BB120" s="42" t="str">
        <f t="shared" si="87"/>
        <v/>
      </c>
      <c r="BC120" s="42" t="str">
        <f t="shared" si="87"/>
        <v/>
      </c>
      <c r="BD120" s="42" t="str">
        <f t="shared" si="87"/>
        <v/>
      </c>
      <c r="BE120" s="42" t="str">
        <f t="shared" si="87"/>
        <v/>
      </c>
      <c r="BF120" s="42">
        <f t="shared" si="59"/>
        <v>0</v>
      </c>
      <c r="BG120" s="42">
        <f t="shared" si="59"/>
        <v>0</v>
      </c>
      <c r="BH120" s="42">
        <f t="shared" si="59"/>
        <v>0</v>
      </c>
      <c r="BI120" s="42">
        <f t="shared" si="80"/>
        <v>0</v>
      </c>
      <c r="BJ120" s="42">
        <f t="shared" si="72"/>
        <v>0</v>
      </c>
      <c r="BK120" s="42"/>
      <c r="BN120" s="36" t="str">
        <f t="shared" si="78"/>
        <v/>
      </c>
      <c r="BO120" s="36" t="str">
        <f t="shared" si="78"/>
        <v/>
      </c>
      <c r="BP120" s="36" t="str">
        <f t="shared" si="78"/>
        <v/>
      </c>
      <c r="BQ120" s="36" t="str">
        <f t="shared" si="85"/>
        <v/>
      </c>
      <c r="BR120" s="36" t="str">
        <f t="shared" si="61"/>
        <v/>
      </c>
      <c r="BS120" s="36" t="str">
        <f t="shared" si="62"/>
        <v/>
      </c>
      <c r="BT120" s="36" t="str">
        <f t="shared" si="75"/>
        <v>00000</v>
      </c>
      <c r="BU120" s="36" t="str">
        <f t="shared" si="63"/>
        <v>937F</v>
      </c>
      <c r="BV120" s="36" t="str">
        <f t="shared" si="76"/>
        <v>0000000</v>
      </c>
      <c r="BW120" s="36" t="str">
        <f t="shared" si="64"/>
        <v/>
      </c>
      <c r="BX120" s="36" t="str">
        <f t="shared" si="65"/>
        <v/>
      </c>
      <c r="BY120" s="36" t="str">
        <f t="shared" si="73"/>
        <v/>
      </c>
      <c r="BZ120" s="43" t="str">
        <f t="shared" si="79"/>
        <v/>
      </c>
      <c r="CA120" s="36" t="str">
        <f t="shared" si="86"/>
        <v/>
      </c>
      <c r="CB120" s="43" t="str">
        <f t="shared" si="67"/>
        <v>00000000000000000000</v>
      </c>
      <c r="CC120" s="43" t="str">
        <f>IFERROR(VLOOKUP(BA120,[1]Opcodes!$A$1:$B$88,2, FALSE),"")</f>
        <v/>
      </c>
      <c r="CD120" s="36" t="str">
        <f>SUBSTITUTE(SUBSTITUTE(SUBSTITUTE(SUBSTITUTE(SUBSTITUTE(SUBSTITUTE(SUBSTITUTE(SUBSTITUTE(SUBSTITUTE(SUBSTITUTE(CC120,[1]Opcodes!$I$3,BN120),[1]Opcodes!$I$4,'Compile Sheet'!BO120),[1]Opcodes!$I$5,BP120),[1]Opcodes!$I$6,CA120),[1]Opcodes!$I$8,BW120),[1]Opcodes!$I$9,BX120),[1]Opcodes!$I$10,BY120),[1]Opcodes!$I$11,BZ120),[1]Opcodes!$I$15,"00000"),[1]Opcodes!$I$13,CB120)</f>
        <v/>
      </c>
      <c r="CE120" s="36" t="str">
        <f t="shared" si="68"/>
        <v/>
      </c>
      <c r="CF120" s="36" t="str">
        <f t="shared" si="69"/>
        <v/>
      </c>
      <c r="CG120" s="36" t="str">
        <f t="shared" si="81"/>
        <v xml:space="preserve"> </v>
      </c>
      <c r="CI120" t="s">
        <v>148</v>
      </c>
    </row>
    <row r="121" spans="2:87">
      <c r="B121" s="36">
        <f t="shared" si="82"/>
        <v>0</v>
      </c>
      <c r="C121" s="36" t="str">
        <f>IFERROR(IF(INDEX($R$1:$AD$24,F121,Code!$L$1),E121,""),"")</f>
        <v/>
      </c>
      <c r="D121" s="1" t="str">
        <f t="shared" si="52"/>
        <v/>
      </c>
      <c r="E121" t="str">
        <f t="shared" si="49"/>
        <v/>
      </c>
      <c r="F121" s="1">
        <f>IFERROR(VLOOKUP(INDEX(Code!$A:$A,'Compile Sheet'!AL121),'Compile Sheet'!$AF$1:$AG$24,2,FALSE),0)</f>
        <v>0</v>
      </c>
      <c r="AK121" s="1">
        <f t="shared" si="50"/>
        <v>0</v>
      </c>
      <c r="AL121" s="1" t="str">
        <f t="shared" si="84"/>
        <v/>
      </c>
      <c r="AM121" s="1" t="e">
        <f t="shared" si="70"/>
        <v>#VALUE!</v>
      </c>
      <c r="AN121" s="1" t="e">
        <f t="shared" si="83"/>
        <v>#VALUE!</v>
      </c>
      <c r="AP121" s="36">
        <f>IF(LEFT(AT121,4)=".org",MAX(AP$1:AP120)+1,0)</f>
        <v>0</v>
      </c>
      <c r="AQ121" s="1" t="str">
        <f>IF(AT120="","",MAX(AQ122:AQ$128)+1)</f>
        <v/>
      </c>
      <c r="AR121" s="1" t="str">
        <f t="shared" si="54"/>
        <v/>
      </c>
      <c r="AS121" s="1" t="str">
        <f t="shared" si="77"/>
        <v>0x8005B204</v>
      </c>
      <c r="AT121" s="41" t="str">
        <f>INDEX(Code!$1:$1048576,ROW(),$M$3)&amp;""</f>
        <v/>
      </c>
      <c r="AU121" s="36">
        <v>1</v>
      </c>
      <c r="AV121" s="36" t="str">
        <f t="shared" si="55"/>
        <v/>
      </c>
      <c r="AW121" s="36">
        <f t="shared" si="56"/>
        <v>1</v>
      </c>
      <c r="AX121" s="36">
        <f t="shared" si="57"/>
        <v>1</v>
      </c>
      <c r="AY121" s="36">
        <f t="shared" si="58"/>
        <v>1</v>
      </c>
      <c r="AZ121" s="36">
        <f t="shared" si="71"/>
        <v>0</v>
      </c>
      <c r="BA121" s="42" t="e">
        <f t="shared" si="87"/>
        <v>#VALUE!</v>
      </c>
      <c r="BB121" s="42" t="str">
        <f t="shared" si="87"/>
        <v/>
      </c>
      <c r="BC121" s="42" t="str">
        <f t="shared" si="87"/>
        <v/>
      </c>
      <c r="BD121" s="42" t="str">
        <f t="shared" si="87"/>
        <v/>
      </c>
      <c r="BE121" s="42" t="str">
        <f t="shared" si="87"/>
        <v/>
      </c>
      <c r="BF121" s="42">
        <f t="shared" si="59"/>
        <v>0</v>
      </c>
      <c r="BG121" s="42">
        <f t="shared" si="59"/>
        <v>0</v>
      </c>
      <c r="BH121" s="42">
        <f t="shared" si="59"/>
        <v>0</v>
      </c>
      <c r="BI121" s="42">
        <f t="shared" si="80"/>
        <v>0</v>
      </c>
      <c r="BJ121" s="42">
        <f t="shared" si="72"/>
        <v>0</v>
      </c>
      <c r="BK121" s="42"/>
      <c r="BN121" s="36" t="str">
        <f t="shared" si="78"/>
        <v/>
      </c>
      <c r="BO121" s="36" t="str">
        <f t="shared" si="78"/>
        <v/>
      </c>
      <c r="BP121" s="36" t="str">
        <f t="shared" si="78"/>
        <v/>
      </c>
      <c r="BQ121" s="36" t="str">
        <f t="shared" si="85"/>
        <v/>
      </c>
      <c r="BR121" s="36" t="str">
        <f t="shared" si="61"/>
        <v/>
      </c>
      <c r="BS121" s="36" t="str">
        <f t="shared" si="62"/>
        <v/>
      </c>
      <c r="BT121" s="36" t="str">
        <f t="shared" si="75"/>
        <v>00000</v>
      </c>
      <c r="BU121" s="36" t="str">
        <f t="shared" si="63"/>
        <v>937E</v>
      </c>
      <c r="BV121" s="36" t="str">
        <f t="shared" si="76"/>
        <v>0000000</v>
      </c>
      <c r="BW121" s="36" t="str">
        <f t="shared" si="64"/>
        <v/>
      </c>
      <c r="BX121" s="36" t="str">
        <f t="shared" si="65"/>
        <v/>
      </c>
      <c r="BY121" s="36" t="str">
        <f t="shared" si="73"/>
        <v/>
      </c>
      <c r="BZ121" s="43" t="str">
        <f t="shared" si="79"/>
        <v/>
      </c>
      <c r="CA121" s="36" t="str">
        <f t="shared" si="86"/>
        <v/>
      </c>
      <c r="CB121" s="43" t="str">
        <f t="shared" si="67"/>
        <v>00000000000000000000</v>
      </c>
      <c r="CC121" s="43" t="str">
        <f>IFERROR(VLOOKUP(BA121,[1]Opcodes!$A$1:$B$88,2, FALSE),"")</f>
        <v/>
      </c>
      <c r="CD121" s="36" t="str">
        <f>SUBSTITUTE(SUBSTITUTE(SUBSTITUTE(SUBSTITUTE(SUBSTITUTE(SUBSTITUTE(SUBSTITUTE(SUBSTITUTE(SUBSTITUTE(SUBSTITUTE(CC121,[1]Opcodes!$I$3,BN121),[1]Opcodes!$I$4,'Compile Sheet'!BO121),[1]Opcodes!$I$5,BP121),[1]Opcodes!$I$6,CA121),[1]Opcodes!$I$8,BW121),[1]Opcodes!$I$9,BX121),[1]Opcodes!$I$10,BY121),[1]Opcodes!$I$11,BZ121),[1]Opcodes!$I$15,"00000"),[1]Opcodes!$I$13,CB121)</f>
        <v/>
      </c>
      <c r="CE121" s="36" t="str">
        <f t="shared" si="68"/>
        <v/>
      </c>
      <c r="CF121" s="36" t="str">
        <f t="shared" si="69"/>
        <v/>
      </c>
      <c r="CG121" s="36" t="str">
        <f t="shared" si="81"/>
        <v xml:space="preserve"> </v>
      </c>
      <c r="CI121" t="s">
        <v>148</v>
      </c>
    </row>
    <row r="122" spans="2:87">
      <c r="B122" s="36">
        <f t="shared" si="82"/>
        <v>0</v>
      </c>
      <c r="C122" s="36" t="str">
        <f>IFERROR(IF(INDEX($R$1:$AD$24,F122,Code!$L$1),E122,""),"")</f>
        <v/>
      </c>
      <c r="D122" s="1" t="str">
        <f t="shared" si="52"/>
        <v/>
      </c>
      <c r="E122" t="str">
        <f t="shared" si="49"/>
        <v/>
      </c>
      <c r="F122" s="1">
        <f>IFERROR(VLOOKUP(INDEX(Code!$A:$A,'Compile Sheet'!AL122),'Compile Sheet'!$AF$1:$AG$24,2,FALSE),0)</f>
        <v>0</v>
      </c>
      <c r="AK122" s="1">
        <f t="shared" si="50"/>
        <v>0</v>
      </c>
      <c r="AL122" s="1" t="str">
        <f t="shared" si="84"/>
        <v/>
      </c>
      <c r="AM122" s="1" t="e">
        <f t="shared" si="70"/>
        <v>#VALUE!</v>
      </c>
      <c r="AN122" s="1" t="e">
        <f t="shared" si="83"/>
        <v>#VALUE!</v>
      </c>
      <c r="AP122" s="36">
        <f>IF(LEFT(AT122,4)=".org",MAX(AP$1:AP121)+1,0)</f>
        <v>0</v>
      </c>
      <c r="AQ122" s="1" t="str">
        <f>IF(AT121="","",MAX(AQ123:AQ$128)+1)</f>
        <v/>
      </c>
      <c r="AR122" s="1" t="str">
        <f t="shared" si="54"/>
        <v/>
      </c>
      <c r="AS122" s="1" t="str">
        <f t="shared" si="77"/>
        <v>0x8005B208</v>
      </c>
      <c r="AT122" s="41" t="str">
        <f>INDEX(Code!$1:$1048576,ROW(),$M$3)&amp;""</f>
        <v/>
      </c>
      <c r="AU122" s="36">
        <v>1</v>
      </c>
      <c r="AV122" s="36" t="str">
        <f t="shared" si="55"/>
        <v/>
      </c>
      <c r="AW122" s="36">
        <f t="shared" si="56"/>
        <v>1</v>
      </c>
      <c r="AX122" s="36">
        <f t="shared" si="57"/>
        <v>1</v>
      </c>
      <c r="AY122" s="36">
        <f t="shared" si="58"/>
        <v>1</v>
      </c>
      <c r="AZ122" s="36">
        <f t="shared" si="71"/>
        <v>0</v>
      </c>
      <c r="BA122" s="42" t="e">
        <f t="shared" si="87"/>
        <v>#VALUE!</v>
      </c>
      <c r="BB122" s="42" t="str">
        <f t="shared" si="87"/>
        <v/>
      </c>
      <c r="BC122" s="42" t="str">
        <f t="shared" si="87"/>
        <v/>
      </c>
      <c r="BD122" s="42" t="str">
        <f t="shared" si="87"/>
        <v/>
      </c>
      <c r="BE122" s="42" t="str">
        <f t="shared" si="87"/>
        <v/>
      </c>
      <c r="BF122" s="42">
        <f t="shared" si="59"/>
        <v>0</v>
      </c>
      <c r="BG122" s="42">
        <f t="shared" si="59"/>
        <v>0</v>
      </c>
      <c r="BH122" s="42">
        <f t="shared" si="59"/>
        <v>0</v>
      </c>
      <c r="BI122" s="42">
        <f t="shared" si="80"/>
        <v>0</v>
      </c>
      <c r="BJ122" s="42">
        <f t="shared" si="72"/>
        <v>0</v>
      </c>
      <c r="BK122" s="42"/>
      <c r="BN122" s="36" t="str">
        <f t="shared" si="78"/>
        <v/>
      </c>
      <c r="BO122" s="36" t="str">
        <f t="shared" si="78"/>
        <v/>
      </c>
      <c r="BP122" s="36" t="str">
        <f t="shared" si="78"/>
        <v/>
      </c>
      <c r="BQ122" s="36" t="str">
        <f t="shared" si="85"/>
        <v/>
      </c>
      <c r="BR122" s="36" t="str">
        <f t="shared" si="61"/>
        <v/>
      </c>
      <c r="BS122" s="36" t="str">
        <f t="shared" si="62"/>
        <v/>
      </c>
      <c r="BT122" s="36" t="str">
        <f t="shared" si="75"/>
        <v>00000</v>
      </c>
      <c r="BU122" s="36" t="str">
        <f t="shared" si="63"/>
        <v>937D</v>
      </c>
      <c r="BV122" s="36" t="str">
        <f t="shared" si="76"/>
        <v>0000000</v>
      </c>
      <c r="BW122" s="36" t="str">
        <f t="shared" si="64"/>
        <v/>
      </c>
      <c r="BX122" s="36" t="str">
        <f t="shared" si="65"/>
        <v/>
      </c>
      <c r="BY122" s="36" t="str">
        <f t="shared" si="73"/>
        <v/>
      </c>
      <c r="BZ122" s="43" t="str">
        <f t="shared" si="79"/>
        <v/>
      </c>
      <c r="CA122" s="36" t="str">
        <f t="shared" si="86"/>
        <v/>
      </c>
      <c r="CB122" s="43" t="str">
        <f t="shared" si="67"/>
        <v>00000000000000000000</v>
      </c>
      <c r="CC122" s="43" t="str">
        <f>IFERROR(VLOOKUP(BA122,[1]Opcodes!$A$1:$B$88,2, FALSE),"")</f>
        <v/>
      </c>
      <c r="CD122" s="36" t="str">
        <f>SUBSTITUTE(SUBSTITUTE(SUBSTITUTE(SUBSTITUTE(SUBSTITUTE(SUBSTITUTE(SUBSTITUTE(SUBSTITUTE(SUBSTITUTE(SUBSTITUTE(CC122,[1]Opcodes!$I$3,BN122),[1]Opcodes!$I$4,'Compile Sheet'!BO122),[1]Opcodes!$I$5,BP122),[1]Opcodes!$I$6,CA122),[1]Opcodes!$I$8,BW122),[1]Opcodes!$I$9,BX122),[1]Opcodes!$I$10,BY122),[1]Opcodes!$I$11,BZ122),[1]Opcodes!$I$15,"00000"),[1]Opcodes!$I$13,CB122)</f>
        <v/>
      </c>
      <c r="CE122" s="36" t="str">
        <f t="shared" si="68"/>
        <v/>
      </c>
      <c r="CF122" s="36" t="str">
        <f t="shared" si="69"/>
        <v/>
      </c>
      <c r="CG122" s="36" t="str">
        <f t="shared" si="81"/>
        <v xml:space="preserve"> </v>
      </c>
      <c r="CI122" t="s">
        <v>148</v>
      </c>
    </row>
    <row r="123" spans="2:87">
      <c r="B123" s="36">
        <f t="shared" si="82"/>
        <v>0</v>
      </c>
      <c r="C123" s="36" t="str">
        <f>IFERROR(IF(INDEX($R$1:$AD$24,F123,Code!$L$1),E123,""),"")</f>
        <v/>
      </c>
      <c r="D123" s="1" t="str">
        <f t="shared" si="52"/>
        <v/>
      </c>
      <c r="E123" t="str">
        <f t="shared" si="49"/>
        <v/>
      </c>
      <c r="F123" s="1">
        <f>IFERROR(VLOOKUP(INDEX(Code!$A:$A,'Compile Sheet'!AL123),'Compile Sheet'!$AF$1:$AG$24,2,FALSE),0)</f>
        <v>0</v>
      </c>
      <c r="AK123" s="1">
        <f t="shared" si="50"/>
        <v>0</v>
      </c>
      <c r="AL123" s="1" t="str">
        <f t="shared" si="84"/>
        <v/>
      </c>
      <c r="AM123" s="1" t="e">
        <f t="shared" si="70"/>
        <v>#VALUE!</v>
      </c>
      <c r="AN123" s="1" t="e">
        <f t="shared" si="83"/>
        <v>#VALUE!</v>
      </c>
      <c r="AP123" s="36">
        <f>IF(LEFT(AT123,4)=".org",MAX(AP$1:AP122)+1,0)</f>
        <v>0</v>
      </c>
      <c r="AQ123" s="1" t="str">
        <f>IF(AT122="","",MAX(AQ124:AQ$128)+1)</f>
        <v/>
      </c>
      <c r="AR123" s="1" t="str">
        <f t="shared" si="54"/>
        <v/>
      </c>
      <c r="AS123" s="1" t="str">
        <f t="shared" si="77"/>
        <v>0x8005B20C</v>
      </c>
      <c r="AT123" s="41" t="str">
        <f>INDEX(Code!$1:$1048576,ROW(),$M$3)&amp;""</f>
        <v/>
      </c>
      <c r="AU123" s="36">
        <v>1</v>
      </c>
      <c r="AV123" s="36" t="str">
        <f t="shared" si="55"/>
        <v/>
      </c>
      <c r="AW123" s="36">
        <f t="shared" si="56"/>
        <v>1</v>
      </c>
      <c r="AX123" s="36">
        <f t="shared" si="57"/>
        <v>1</v>
      </c>
      <c r="AY123" s="36">
        <f t="shared" si="58"/>
        <v>1</v>
      </c>
      <c r="AZ123" s="36">
        <f t="shared" si="71"/>
        <v>0</v>
      </c>
      <c r="BA123" s="42" t="e">
        <f t="shared" si="87"/>
        <v>#VALUE!</v>
      </c>
      <c r="BB123" s="42" t="str">
        <f t="shared" si="87"/>
        <v/>
      </c>
      <c r="BC123" s="42" t="str">
        <f t="shared" si="87"/>
        <v/>
      </c>
      <c r="BD123" s="42" t="str">
        <f t="shared" si="87"/>
        <v/>
      </c>
      <c r="BE123" s="42" t="str">
        <f t="shared" si="87"/>
        <v/>
      </c>
      <c r="BF123" s="42">
        <f t="shared" si="59"/>
        <v>0</v>
      </c>
      <c r="BG123" s="42">
        <f t="shared" si="59"/>
        <v>0</v>
      </c>
      <c r="BH123" s="42">
        <f t="shared" si="59"/>
        <v>0</v>
      </c>
      <c r="BI123" s="42">
        <f t="shared" si="80"/>
        <v>0</v>
      </c>
      <c r="BJ123" s="42">
        <f t="shared" si="72"/>
        <v>0</v>
      </c>
      <c r="BK123" s="42"/>
      <c r="BN123" s="36" t="str">
        <f t="shared" si="78"/>
        <v/>
      </c>
      <c r="BO123" s="36" t="str">
        <f t="shared" si="78"/>
        <v/>
      </c>
      <c r="BP123" s="36" t="str">
        <f t="shared" si="78"/>
        <v/>
      </c>
      <c r="BQ123" s="36" t="str">
        <f t="shared" si="85"/>
        <v/>
      </c>
      <c r="BR123" s="36" t="str">
        <f t="shared" si="61"/>
        <v/>
      </c>
      <c r="BS123" s="36" t="str">
        <f t="shared" si="62"/>
        <v/>
      </c>
      <c r="BT123" s="36" t="str">
        <f t="shared" si="75"/>
        <v>00000</v>
      </c>
      <c r="BU123" s="36" t="str">
        <f t="shared" si="63"/>
        <v>937C</v>
      </c>
      <c r="BV123" s="36" t="str">
        <f t="shared" si="76"/>
        <v>0000000</v>
      </c>
      <c r="BW123" s="36" t="str">
        <f t="shared" si="64"/>
        <v/>
      </c>
      <c r="BX123" s="36" t="str">
        <f t="shared" si="65"/>
        <v/>
      </c>
      <c r="BY123" s="36" t="str">
        <f t="shared" si="73"/>
        <v/>
      </c>
      <c r="BZ123" s="43" t="str">
        <f t="shared" si="79"/>
        <v/>
      </c>
      <c r="CA123" s="36" t="str">
        <f t="shared" si="86"/>
        <v/>
      </c>
      <c r="CB123" s="43" t="str">
        <f t="shared" si="67"/>
        <v>00000000000000000000</v>
      </c>
      <c r="CC123" s="43" t="str">
        <f>IFERROR(VLOOKUP(BA123,[1]Opcodes!$A$1:$B$88,2, FALSE),"")</f>
        <v/>
      </c>
      <c r="CD123" s="36" t="str">
        <f>SUBSTITUTE(SUBSTITUTE(SUBSTITUTE(SUBSTITUTE(SUBSTITUTE(SUBSTITUTE(SUBSTITUTE(SUBSTITUTE(SUBSTITUTE(SUBSTITUTE(CC123,[1]Opcodes!$I$3,BN123),[1]Opcodes!$I$4,'Compile Sheet'!BO123),[1]Opcodes!$I$5,BP123),[1]Opcodes!$I$6,CA123),[1]Opcodes!$I$8,BW123),[1]Opcodes!$I$9,BX123),[1]Opcodes!$I$10,BY123),[1]Opcodes!$I$11,BZ123),[1]Opcodes!$I$15,"00000"),[1]Opcodes!$I$13,CB123)</f>
        <v/>
      </c>
      <c r="CE123" s="36" t="str">
        <f t="shared" si="68"/>
        <v/>
      </c>
      <c r="CF123" s="36" t="str">
        <f t="shared" si="69"/>
        <v/>
      </c>
      <c r="CG123" s="36" t="str">
        <f t="shared" si="81"/>
        <v xml:space="preserve"> </v>
      </c>
      <c r="CI123" t="s">
        <v>148</v>
      </c>
    </row>
    <row r="124" spans="2:87">
      <c r="B124" s="36">
        <f t="shared" si="82"/>
        <v>0</v>
      </c>
      <c r="C124" s="36" t="str">
        <f>IFERROR(IF(INDEX($R$1:$AD$24,F124,Code!$L$1),E124,""),"")</f>
        <v/>
      </c>
      <c r="D124" s="1" t="str">
        <f t="shared" si="52"/>
        <v/>
      </c>
      <c r="E124" t="str">
        <f t="shared" si="49"/>
        <v/>
      </c>
      <c r="F124" s="1">
        <f>IFERROR(VLOOKUP(INDEX(Code!$A:$A,'Compile Sheet'!AL124),'Compile Sheet'!$AF$1:$AG$24,2,FALSE),0)</f>
        <v>0</v>
      </c>
      <c r="AK124" s="1">
        <f t="shared" si="50"/>
        <v>0</v>
      </c>
      <c r="AL124" s="1" t="str">
        <f t="shared" si="84"/>
        <v/>
      </c>
      <c r="AM124" s="1" t="e">
        <f t="shared" si="70"/>
        <v>#VALUE!</v>
      </c>
      <c r="AN124" s="1" t="e">
        <f t="shared" si="83"/>
        <v>#VALUE!</v>
      </c>
      <c r="AP124" s="36">
        <f>IF(LEFT(AT124,4)=".org",MAX(AP$1:AP123)+1,0)</f>
        <v>0</v>
      </c>
      <c r="AQ124" s="1" t="str">
        <f>IF(AT123="","",MAX(AQ125:AQ$128)+1)</f>
        <v/>
      </c>
      <c r="AR124" s="1" t="str">
        <f t="shared" si="54"/>
        <v/>
      </c>
      <c r="AS124" s="1" t="str">
        <f t="shared" si="77"/>
        <v>0x8005B210</v>
      </c>
      <c r="AT124" s="41" t="str">
        <f>INDEX(Code!$1:$1048576,ROW(),$M$3)&amp;""</f>
        <v/>
      </c>
      <c r="AU124" s="36">
        <v>1</v>
      </c>
      <c r="AV124" s="36" t="str">
        <f t="shared" si="55"/>
        <v/>
      </c>
      <c r="AW124" s="36">
        <f t="shared" si="56"/>
        <v>1</v>
      </c>
      <c r="AX124" s="36">
        <f>IFERROR(IF(AW124,SEARCH(",",$AT124,AW124+1),MIN(AY124:AZ124)+1),MIN(AY124:AZ124)+1)</f>
        <v>1</v>
      </c>
      <c r="AY124" s="36">
        <f t="shared" si="58"/>
        <v>1</v>
      </c>
      <c r="AZ124" s="36">
        <f t="shared" si="71"/>
        <v>0</v>
      </c>
      <c r="BA124" s="42" t="e">
        <f t="shared" si="87"/>
        <v>#VALUE!</v>
      </c>
      <c r="BB124" s="42" t="str">
        <f t="shared" si="87"/>
        <v/>
      </c>
      <c r="BC124" s="42" t="str">
        <f t="shared" si="87"/>
        <v/>
      </c>
      <c r="BD124" s="42" t="str">
        <f t="shared" si="87"/>
        <v/>
      </c>
      <c r="BE124" s="42" t="str">
        <f t="shared" si="87"/>
        <v/>
      </c>
      <c r="BF124" s="42">
        <f t="shared" si="59"/>
        <v>0</v>
      </c>
      <c r="BG124" s="42">
        <f t="shared" si="59"/>
        <v>0</v>
      </c>
      <c r="BH124" s="42">
        <f t="shared" si="59"/>
        <v>0</v>
      </c>
      <c r="BI124" s="42">
        <f t="shared" si="80"/>
        <v>0</v>
      </c>
      <c r="BJ124" s="42">
        <f t="shared" si="72"/>
        <v>0</v>
      </c>
      <c r="BK124" s="42"/>
      <c r="BN124" s="36" t="str">
        <f t="shared" si="78"/>
        <v/>
      </c>
      <c r="BO124" s="36" t="str">
        <f t="shared" si="78"/>
        <v/>
      </c>
      <c r="BP124" s="36" t="str">
        <f t="shared" si="78"/>
        <v/>
      </c>
      <c r="BQ124" s="36" t="str">
        <f t="shared" si="85"/>
        <v/>
      </c>
      <c r="BR124" s="36" t="str">
        <f t="shared" si="61"/>
        <v/>
      </c>
      <c r="BS124" s="36" t="str">
        <f t="shared" si="62"/>
        <v/>
      </c>
      <c r="BT124" s="36" t="str">
        <f t="shared" si="75"/>
        <v>00000</v>
      </c>
      <c r="BU124" s="36" t="str">
        <f t="shared" si="63"/>
        <v>937B</v>
      </c>
      <c r="BV124" s="36" t="str">
        <f t="shared" si="76"/>
        <v>0000000</v>
      </c>
      <c r="BW124" s="36" t="str">
        <f t="shared" si="64"/>
        <v/>
      </c>
      <c r="BX124" s="36" t="str">
        <f t="shared" si="65"/>
        <v/>
      </c>
      <c r="BY124" s="36" t="str">
        <f t="shared" si="73"/>
        <v/>
      </c>
      <c r="BZ124" s="43" t="str">
        <f t="shared" si="79"/>
        <v/>
      </c>
      <c r="CA124" s="36" t="str">
        <f t="shared" si="86"/>
        <v/>
      </c>
      <c r="CB124" s="43" t="str">
        <f t="shared" si="67"/>
        <v>00000000000000000000</v>
      </c>
      <c r="CC124" s="43" t="str">
        <f>IFERROR(VLOOKUP(BA124,[1]Opcodes!$A$1:$B$88,2, FALSE),"")</f>
        <v/>
      </c>
      <c r="CD124" s="36" t="str">
        <f>SUBSTITUTE(SUBSTITUTE(SUBSTITUTE(SUBSTITUTE(SUBSTITUTE(SUBSTITUTE(SUBSTITUTE(SUBSTITUTE(SUBSTITUTE(SUBSTITUTE(CC124,[1]Opcodes!$I$3,BN124),[1]Opcodes!$I$4,'Compile Sheet'!BO124),[1]Opcodes!$I$5,BP124),[1]Opcodes!$I$6,CA124),[1]Opcodes!$I$8,BW124),[1]Opcodes!$I$9,BX124),[1]Opcodes!$I$10,BY124),[1]Opcodes!$I$11,BZ124),[1]Opcodes!$I$15,"00000"),[1]Opcodes!$I$13,CB124)</f>
        <v/>
      </c>
      <c r="CE124" s="36" t="str">
        <f t="shared" si="68"/>
        <v/>
      </c>
      <c r="CF124" s="36" t="str">
        <f t="shared" si="69"/>
        <v/>
      </c>
      <c r="CG124" s="36" t="str">
        <f t="shared" si="81"/>
        <v xml:space="preserve"> </v>
      </c>
      <c r="CI124" t="s">
        <v>148</v>
      </c>
    </row>
    <row r="125" spans="2:87">
      <c r="B125" s="36">
        <f t="shared" si="82"/>
        <v>0</v>
      </c>
      <c r="C125" s="36" t="str">
        <f>IFERROR(IF(INDEX($R$1:$AD$24,F125,Code!$L$1),E125,""),"")</f>
        <v/>
      </c>
      <c r="D125" s="1" t="str">
        <f t="shared" si="52"/>
        <v/>
      </c>
      <c r="E125" t="str">
        <f t="shared" si="49"/>
        <v/>
      </c>
      <c r="F125" s="1">
        <f>IFERROR(VLOOKUP(INDEX(Code!$A:$A,'Compile Sheet'!AL125),'Compile Sheet'!$AF$1:$AG$24,2,FALSE),0)</f>
        <v>0</v>
      </c>
      <c r="AK125" s="1">
        <f t="shared" si="50"/>
        <v>0</v>
      </c>
      <c r="AL125" s="1" t="str">
        <f t="shared" si="84"/>
        <v/>
      </c>
      <c r="AM125" s="1" t="e">
        <f t="shared" si="70"/>
        <v>#VALUE!</v>
      </c>
      <c r="AN125" s="1" t="e">
        <f t="shared" si="83"/>
        <v>#VALUE!</v>
      </c>
      <c r="AP125" s="36">
        <f>IF(LEFT(AT125,4)=".org",MAX(AP$1:AP124)+1,0)</f>
        <v>0</v>
      </c>
      <c r="AQ125" s="1" t="str">
        <f>IF(AT124="","",MAX(AQ126:AQ$128)+1)</f>
        <v/>
      </c>
      <c r="AR125" s="1" t="str">
        <f t="shared" si="54"/>
        <v/>
      </c>
      <c r="AS125" s="1" t="str">
        <f t="shared" si="77"/>
        <v>0x8005B214</v>
      </c>
      <c r="AT125" s="41" t="str">
        <f>INDEX(Code!$1:$1048576,ROW(),$M$3)&amp;""</f>
        <v/>
      </c>
      <c r="AU125" s="36">
        <v>1</v>
      </c>
      <c r="AV125" s="36" t="str">
        <f t="shared" si="55"/>
        <v/>
      </c>
      <c r="AW125" s="36">
        <f t="shared" si="56"/>
        <v>1</v>
      </c>
      <c r="AX125" s="36">
        <f t="shared" ref="AX125:AX128" si="88">IFERROR(IF(AW125,SEARCH(",",$AT125,AW125+1),MIN(AY125:AZ125)+1),MIN(AY125:AZ125)+1)</f>
        <v>1</v>
      </c>
      <c r="AY125" s="36">
        <f t="shared" si="58"/>
        <v>1</v>
      </c>
      <c r="AZ125" s="36">
        <f t="shared" si="71"/>
        <v>0</v>
      </c>
      <c r="BA125" s="42" t="e">
        <f t="shared" si="87"/>
        <v>#VALUE!</v>
      </c>
      <c r="BB125" s="42" t="str">
        <f t="shared" si="87"/>
        <v/>
      </c>
      <c r="BC125" s="42" t="str">
        <f t="shared" si="87"/>
        <v/>
      </c>
      <c r="BD125" s="42" t="str">
        <f t="shared" si="87"/>
        <v/>
      </c>
      <c r="BE125" s="42" t="str">
        <f t="shared" si="87"/>
        <v/>
      </c>
      <c r="BF125" s="42">
        <f t="shared" si="59"/>
        <v>0</v>
      </c>
      <c r="BG125" s="42">
        <f t="shared" si="59"/>
        <v>0</v>
      </c>
      <c r="BH125" s="42">
        <f t="shared" si="59"/>
        <v>0</v>
      </c>
      <c r="BI125" s="42">
        <f t="shared" si="80"/>
        <v>0</v>
      </c>
      <c r="BJ125" s="42">
        <f t="shared" si="72"/>
        <v>0</v>
      </c>
      <c r="BK125" s="42"/>
      <c r="BN125" s="36" t="str">
        <f t="shared" si="78"/>
        <v/>
      </c>
      <c r="BO125" s="36" t="str">
        <f t="shared" si="78"/>
        <v/>
      </c>
      <c r="BP125" s="36" t="str">
        <f t="shared" si="78"/>
        <v/>
      </c>
      <c r="BQ125" s="36" t="str">
        <f t="shared" si="85"/>
        <v/>
      </c>
      <c r="BR125" s="36" t="str">
        <f t="shared" si="61"/>
        <v/>
      </c>
      <c r="BS125" s="36" t="str">
        <f t="shared" si="62"/>
        <v/>
      </c>
      <c r="BT125" s="36" t="str">
        <f t="shared" si="75"/>
        <v>00000</v>
      </c>
      <c r="BU125" s="36" t="str">
        <f t="shared" si="63"/>
        <v>937A</v>
      </c>
      <c r="BV125" s="36" t="str">
        <f t="shared" si="76"/>
        <v>0000000</v>
      </c>
      <c r="BW125" s="36" t="str">
        <f t="shared" si="64"/>
        <v/>
      </c>
      <c r="BX125" s="36" t="str">
        <f t="shared" si="65"/>
        <v/>
      </c>
      <c r="BY125" s="36" t="str">
        <f t="shared" si="73"/>
        <v/>
      </c>
      <c r="BZ125" s="43" t="str">
        <f t="shared" si="79"/>
        <v/>
      </c>
      <c r="CA125" s="36" t="str">
        <f t="shared" si="86"/>
        <v/>
      </c>
      <c r="CB125" s="43" t="str">
        <f t="shared" si="67"/>
        <v>00000000000000000000</v>
      </c>
      <c r="CC125" s="43" t="str">
        <f>IFERROR(VLOOKUP(BA125,[1]Opcodes!$A$1:$B$88,2, FALSE),"")</f>
        <v/>
      </c>
      <c r="CD125" s="36" t="str">
        <f>SUBSTITUTE(SUBSTITUTE(SUBSTITUTE(SUBSTITUTE(SUBSTITUTE(SUBSTITUTE(SUBSTITUTE(SUBSTITUTE(SUBSTITUTE(SUBSTITUTE(CC125,[1]Opcodes!$I$3,BN125),[1]Opcodes!$I$4,'Compile Sheet'!BO125),[1]Opcodes!$I$5,BP125),[1]Opcodes!$I$6,CA125),[1]Opcodes!$I$8,BW125),[1]Opcodes!$I$9,BX125),[1]Opcodes!$I$10,BY125),[1]Opcodes!$I$11,BZ125),[1]Opcodes!$I$15,"00000"),[1]Opcodes!$I$13,CB125)</f>
        <v/>
      </c>
      <c r="CE125" s="36" t="str">
        <f t="shared" si="68"/>
        <v/>
      </c>
      <c r="CF125" s="36" t="str">
        <f t="shared" si="69"/>
        <v/>
      </c>
      <c r="CG125" s="36" t="str">
        <f t="shared" si="81"/>
        <v xml:space="preserve"> </v>
      </c>
      <c r="CI125" t="s">
        <v>148</v>
      </c>
    </row>
    <row r="126" spans="2:87">
      <c r="B126" s="36">
        <f t="shared" si="82"/>
        <v>0</v>
      </c>
      <c r="C126" s="36" t="str">
        <f>IFERROR(IF(INDEX($R$1:$AD$24,F126,Code!$L$1),E126,""),"")</f>
        <v/>
      </c>
      <c r="D126" s="1" t="str">
        <f t="shared" si="52"/>
        <v/>
      </c>
      <c r="E126" t="str">
        <f t="shared" si="49"/>
        <v/>
      </c>
      <c r="F126" s="1">
        <f>IFERROR(VLOOKUP(INDEX(Code!$A:$A,'Compile Sheet'!AL126),'Compile Sheet'!$AF$1:$AG$24,2,FALSE),0)</f>
        <v>0</v>
      </c>
      <c r="AK126" s="1">
        <f t="shared" si="50"/>
        <v>0</v>
      </c>
      <c r="AL126" s="1" t="str">
        <f t="shared" si="84"/>
        <v/>
      </c>
      <c r="AM126" s="1" t="e">
        <f t="shared" si="70"/>
        <v>#VALUE!</v>
      </c>
      <c r="AN126" s="1" t="e">
        <f t="shared" si="83"/>
        <v>#VALUE!</v>
      </c>
      <c r="AP126" s="36">
        <f>IF(LEFT(AT126,4)=".org",MAX(AP$1:AP125)+1,0)</f>
        <v>0</v>
      </c>
      <c r="AQ126" s="1" t="str">
        <f>IF(AT125="","",MAX(AQ127:AQ$128)+1)</f>
        <v/>
      </c>
      <c r="AR126" s="1" t="str">
        <f t="shared" si="54"/>
        <v/>
      </c>
      <c r="AS126" s="1" t="str">
        <f t="shared" si="77"/>
        <v>0x8005B218</v>
      </c>
      <c r="AT126" s="41" t="str">
        <f>INDEX(Code!$1:$1048576,ROW(),$M$3)&amp;""</f>
        <v/>
      </c>
      <c r="AU126" s="36">
        <v>1</v>
      </c>
      <c r="AV126" s="36" t="str">
        <f t="shared" si="55"/>
        <v/>
      </c>
      <c r="AW126" s="36">
        <f t="shared" si="56"/>
        <v>1</v>
      </c>
      <c r="AX126" s="36">
        <f t="shared" si="88"/>
        <v>1</v>
      </c>
      <c r="AY126" s="36">
        <f t="shared" si="58"/>
        <v>1</v>
      </c>
      <c r="AZ126" s="36">
        <f t="shared" si="71"/>
        <v>0</v>
      </c>
      <c r="BA126" s="42" t="e">
        <f t="shared" si="87"/>
        <v>#VALUE!</v>
      </c>
      <c r="BB126" s="42" t="str">
        <f t="shared" si="87"/>
        <v/>
      </c>
      <c r="BC126" s="42" t="str">
        <f t="shared" si="87"/>
        <v/>
      </c>
      <c r="BD126" s="42" t="str">
        <f t="shared" si="87"/>
        <v/>
      </c>
      <c r="BE126" s="42" t="str">
        <f t="shared" si="87"/>
        <v/>
      </c>
      <c r="BF126" s="42">
        <f t="shared" si="59"/>
        <v>0</v>
      </c>
      <c r="BG126" s="42">
        <f t="shared" si="59"/>
        <v>0</v>
      </c>
      <c r="BH126" s="42">
        <f t="shared" si="59"/>
        <v>0</v>
      </c>
      <c r="BI126" s="42">
        <f t="shared" si="80"/>
        <v>0</v>
      </c>
      <c r="BJ126" s="42">
        <f t="shared" si="72"/>
        <v>0</v>
      </c>
      <c r="BK126" s="42"/>
      <c r="BN126" s="36" t="str">
        <f t="shared" si="78"/>
        <v/>
      </c>
      <c r="BO126" s="36" t="str">
        <f t="shared" si="78"/>
        <v/>
      </c>
      <c r="BP126" s="36" t="str">
        <f t="shared" si="78"/>
        <v/>
      </c>
      <c r="BQ126" s="36" t="str">
        <f t="shared" si="85"/>
        <v/>
      </c>
      <c r="BR126" s="36" t="str">
        <f t="shared" si="61"/>
        <v/>
      </c>
      <c r="BS126" s="36" t="str">
        <f t="shared" si="62"/>
        <v/>
      </c>
      <c r="BT126" s="36" t="str">
        <f t="shared" si="75"/>
        <v>00000</v>
      </c>
      <c r="BU126" s="36" t="str">
        <f t="shared" si="63"/>
        <v>9379</v>
      </c>
      <c r="BV126" s="36" t="str">
        <f t="shared" si="76"/>
        <v>0000000</v>
      </c>
      <c r="BW126" s="36" t="str">
        <f t="shared" si="64"/>
        <v/>
      </c>
      <c r="BX126" s="36" t="str">
        <f t="shared" si="65"/>
        <v/>
      </c>
      <c r="BY126" s="36" t="str">
        <f t="shared" si="73"/>
        <v/>
      </c>
      <c r="BZ126" s="43" t="str">
        <f t="shared" si="79"/>
        <v/>
      </c>
      <c r="CA126" s="36" t="str">
        <f t="shared" si="86"/>
        <v/>
      </c>
      <c r="CB126" s="43" t="str">
        <f t="shared" si="67"/>
        <v>00000000000000000000</v>
      </c>
      <c r="CC126" s="43" t="str">
        <f>IFERROR(VLOOKUP(BA126,[1]Opcodes!$A$1:$B$88,2, FALSE),"")</f>
        <v/>
      </c>
      <c r="CD126" s="36" t="str">
        <f>SUBSTITUTE(SUBSTITUTE(SUBSTITUTE(SUBSTITUTE(SUBSTITUTE(SUBSTITUTE(SUBSTITUTE(SUBSTITUTE(SUBSTITUTE(SUBSTITUTE(CC126,[1]Opcodes!$I$3,BN126),[1]Opcodes!$I$4,'Compile Sheet'!BO126),[1]Opcodes!$I$5,BP126),[1]Opcodes!$I$6,CA126),[1]Opcodes!$I$8,BW126),[1]Opcodes!$I$9,BX126),[1]Opcodes!$I$10,BY126),[1]Opcodes!$I$11,BZ126),[1]Opcodes!$I$15,"00000"),[1]Opcodes!$I$13,CB126)</f>
        <v/>
      </c>
      <c r="CE126" s="36" t="str">
        <f t="shared" si="68"/>
        <v/>
      </c>
      <c r="CF126" s="36" t="str">
        <f t="shared" si="69"/>
        <v/>
      </c>
      <c r="CG126" s="36" t="str">
        <f t="shared" si="81"/>
        <v xml:space="preserve"> </v>
      </c>
      <c r="CI126" t="s">
        <v>148</v>
      </c>
    </row>
    <row r="127" spans="2:87">
      <c r="B127" s="36">
        <f t="shared" si="82"/>
        <v>0</v>
      </c>
      <c r="C127" s="36" t="str">
        <f>IFERROR(IF(INDEX($R$1:$AD$24,F127,Code!$L$1),E127,""),"")</f>
        <v/>
      </c>
      <c r="D127" s="1" t="str">
        <f t="shared" si="52"/>
        <v/>
      </c>
      <c r="E127" t="str">
        <f t="shared" si="49"/>
        <v/>
      </c>
      <c r="F127" s="1">
        <f>IFERROR(VLOOKUP(INDEX(Code!$A:$A,'Compile Sheet'!AL127),'Compile Sheet'!$AF$1:$AG$24,2,FALSE),0)</f>
        <v>0</v>
      </c>
      <c r="AK127" s="1">
        <f t="shared" si="50"/>
        <v>0</v>
      </c>
      <c r="AL127" s="1" t="str">
        <f t="shared" si="84"/>
        <v/>
      </c>
      <c r="AM127" s="1" t="e">
        <f t="shared" si="70"/>
        <v>#VALUE!</v>
      </c>
      <c r="AN127" s="1" t="e">
        <f t="shared" si="83"/>
        <v>#VALUE!</v>
      </c>
      <c r="AP127" s="36">
        <f>IF(LEFT(AT127,4)=".org",MAX(AP$1:AP126)+1,0)</f>
        <v>0</v>
      </c>
      <c r="AQ127" s="1" t="str">
        <f>IF(AT126="","",MAX(AQ128:AQ$128)+1)</f>
        <v/>
      </c>
      <c r="AR127" s="1" t="str">
        <f t="shared" si="54"/>
        <v/>
      </c>
      <c r="AS127" s="1" t="str">
        <f t="shared" si="77"/>
        <v>0x8005B21C</v>
      </c>
      <c r="AT127" s="41" t="str">
        <f>INDEX(Code!$1:$1048576,ROW(),$M$3)&amp;""</f>
        <v/>
      </c>
      <c r="AU127" s="36">
        <v>1</v>
      </c>
      <c r="AV127" s="36" t="str">
        <f t="shared" si="55"/>
        <v/>
      </c>
      <c r="AW127" s="36">
        <f t="shared" si="56"/>
        <v>1</v>
      </c>
      <c r="AX127" s="36">
        <f t="shared" si="88"/>
        <v>1</v>
      </c>
      <c r="AY127" s="36">
        <f t="shared" si="58"/>
        <v>1</v>
      </c>
      <c r="AZ127" s="36">
        <f t="shared" si="71"/>
        <v>0</v>
      </c>
      <c r="BA127" s="42" t="e">
        <f t="shared" si="87"/>
        <v>#VALUE!</v>
      </c>
      <c r="BB127" s="42" t="str">
        <f t="shared" si="87"/>
        <v/>
      </c>
      <c r="BC127" s="42" t="str">
        <f t="shared" si="87"/>
        <v/>
      </c>
      <c r="BD127" s="42" t="str">
        <f t="shared" si="87"/>
        <v/>
      </c>
      <c r="BE127" s="42" t="str">
        <f t="shared" si="87"/>
        <v/>
      </c>
      <c r="BF127" s="42">
        <f t="shared" si="59"/>
        <v>0</v>
      </c>
      <c r="BG127" s="42">
        <f t="shared" si="59"/>
        <v>0</v>
      </c>
      <c r="BH127" s="42">
        <f t="shared" si="59"/>
        <v>0</v>
      </c>
      <c r="BI127" s="42">
        <f t="shared" si="80"/>
        <v>0</v>
      </c>
      <c r="BJ127" s="42">
        <f t="shared" si="72"/>
        <v>0</v>
      </c>
      <c r="BK127" s="42"/>
      <c r="BN127" s="36" t="str">
        <f t="shared" si="78"/>
        <v/>
      </c>
      <c r="BO127" s="36" t="str">
        <f t="shared" si="78"/>
        <v/>
      </c>
      <c r="BP127" s="36" t="str">
        <f t="shared" si="78"/>
        <v/>
      </c>
      <c r="BQ127" s="36" t="str">
        <f t="shared" si="85"/>
        <v/>
      </c>
      <c r="BR127" s="36" t="str">
        <f t="shared" si="61"/>
        <v/>
      </c>
      <c r="BS127" s="36" t="str">
        <f t="shared" si="62"/>
        <v/>
      </c>
      <c r="BT127" s="36" t="str">
        <f t="shared" si="75"/>
        <v>00000</v>
      </c>
      <c r="BU127" s="36" t="str">
        <f t="shared" si="63"/>
        <v>9378</v>
      </c>
      <c r="BV127" s="36" t="str">
        <f t="shared" si="76"/>
        <v>0000000</v>
      </c>
      <c r="BW127" s="36" t="str">
        <f t="shared" si="64"/>
        <v/>
      </c>
      <c r="BX127" s="36" t="str">
        <f t="shared" si="65"/>
        <v/>
      </c>
      <c r="BY127" s="36" t="str">
        <f t="shared" si="73"/>
        <v/>
      </c>
      <c r="BZ127" s="43" t="str">
        <f t="shared" si="79"/>
        <v/>
      </c>
      <c r="CA127" s="36" t="str">
        <f t="shared" si="86"/>
        <v/>
      </c>
      <c r="CB127" s="43" t="str">
        <f t="shared" si="67"/>
        <v>00000000000000000000</v>
      </c>
      <c r="CC127" s="43" t="str">
        <f>IFERROR(VLOOKUP(BA127,[1]Opcodes!$A$1:$B$88,2, FALSE),"")</f>
        <v/>
      </c>
      <c r="CD127" s="36" t="str">
        <f>SUBSTITUTE(SUBSTITUTE(SUBSTITUTE(SUBSTITUTE(SUBSTITUTE(SUBSTITUTE(SUBSTITUTE(SUBSTITUTE(SUBSTITUTE(SUBSTITUTE(CC127,[1]Opcodes!$I$3,BN127),[1]Opcodes!$I$4,'Compile Sheet'!BO127),[1]Opcodes!$I$5,BP127),[1]Opcodes!$I$6,CA127),[1]Opcodes!$I$8,BW127),[1]Opcodes!$I$9,BX127),[1]Opcodes!$I$10,BY127),[1]Opcodes!$I$11,BZ127),[1]Opcodes!$I$15,"00000"),[1]Opcodes!$I$13,CB127)</f>
        <v/>
      </c>
      <c r="CE127" s="36" t="str">
        <f t="shared" si="68"/>
        <v/>
      </c>
      <c r="CF127" s="36" t="str">
        <f t="shared" si="69"/>
        <v/>
      </c>
      <c r="CG127" s="36" t="str">
        <f t="shared" si="81"/>
        <v xml:space="preserve"> </v>
      </c>
      <c r="CI127" t="s">
        <v>148</v>
      </c>
    </row>
    <row r="128" spans="2:87">
      <c r="B128" s="36">
        <f t="shared" si="82"/>
        <v>0</v>
      </c>
      <c r="C128" s="36" t="str">
        <f>IFERROR(IF(INDEX($R$1:$AD$24,F128,Code!$L$1),E128,""),"")</f>
        <v/>
      </c>
      <c r="D128" s="1" t="str">
        <f t="shared" si="52"/>
        <v/>
      </c>
      <c r="E128" t="str">
        <f>IF(AK128,ADDRESS(AL128,4)&amp;":"&amp;ADDRESS(#REF!-1,4),"")</f>
        <v/>
      </c>
      <c r="F128" s="1">
        <f>IFERROR(VLOOKUP(INDEX(Code!$A:$A,'Compile Sheet'!AL128),'Compile Sheet'!$AF$1:$AG$24,2,FALSE),0)</f>
        <v>0</v>
      </c>
      <c r="AK128" s="1">
        <f t="shared" si="50"/>
        <v>0</v>
      </c>
      <c r="AL128" s="1" t="str">
        <f t="shared" si="84"/>
        <v/>
      </c>
      <c r="AM128" s="1" t="e">
        <f>#REF!-AL128</f>
        <v>#REF!</v>
      </c>
      <c r="AN128" s="1" t="e">
        <f t="shared" si="83"/>
        <v>#VALUE!</v>
      </c>
      <c r="AP128" s="36">
        <f>IF(LEFT(AT128,4)=".org",MAX(AP$1:AP127)+1,0)</f>
        <v>0</v>
      </c>
      <c r="AQ128" s="1" t="str">
        <f>IF(AT127="","",MAX(#REF!)+1)</f>
        <v/>
      </c>
      <c r="AR128" s="1" t="str">
        <f t="shared" si="54"/>
        <v/>
      </c>
      <c r="AS128" s="1" t="str">
        <f t="shared" si="77"/>
        <v>0x8005B220</v>
      </c>
      <c r="AT128" s="41" t="str">
        <f>INDEX(Code!$1:$1048576,ROW(),$M$3)&amp;""</f>
        <v/>
      </c>
      <c r="AU128" s="36">
        <v>1</v>
      </c>
      <c r="AV128" s="36" t="str">
        <f t="shared" si="55"/>
        <v/>
      </c>
      <c r="AW128" s="36">
        <f t="shared" si="56"/>
        <v>1</v>
      </c>
      <c r="AX128" s="36">
        <f t="shared" si="88"/>
        <v>1</v>
      </c>
      <c r="AY128" s="36">
        <f t="shared" si="58"/>
        <v>1</v>
      </c>
      <c r="AZ128" s="36">
        <f t="shared" si="71"/>
        <v>0</v>
      </c>
      <c r="BA128" s="42" t="e">
        <f t="shared" si="87"/>
        <v>#VALUE!</v>
      </c>
      <c r="BB128" s="42" t="str">
        <f t="shared" si="87"/>
        <v/>
      </c>
      <c r="BC128" s="42" t="str">
        <f t="shared" si="87"/>
        <v/>
      </c>
      <c r="BD128" s="42" t="str">
        <f t="shared" si="87"/>
        <v/>
      </c>
      <c r="BE128" s="42" t="str">
        <f t="shared" si="87"/>
        <v/>
      </c>
      <c r="BF128" s="42">
        <f t="shared" si="59"/>
        <v>0</v>
      </c>
      <c r="BG128" s="42">
        <f t="shared" si="59"/>
        <v>0</v>
      </c>
      <c r="BH128" s="42">
        <f t="shared" si="59"/>
        <v>0</v>
      </c>
      <c r="BI128" s="42">
        <f t="shared" si="80"/>
        <v>0</v>
      </c>
      <c r="BJ128" s="42">
        <f t="shared" si="72"/>
        <v>0</v>
      </c>
      <c r="BK128" s="42"/>
      <c r="BN128" s="36" t="str">
        <f t="shared" si="78"/>
        <v/>
      </c>
      <c r="BO128" s="36" t="str">
        <f t="shared" si="78"/>
        <v/>
      </c>
      <c r="BP128" s="36" t="str">
        <f t="shared" si="78"/>
        <v/>
      </c>
      <c r="BQ128" s="36" t="str">
        <f t="shared" si="85"/>
        <v/>
      </c>
      <c r="BR128" s="36" t="str">
        <f t="shared" si="61"/>
        <v/>
      </c>
      <c r="BS128" s="36" t="str">
        <f t="shared" si="62"/>
        <v/>
      </c>
      <c r="BT128" s="36" t="str">
        <f t="shared" si="75"/>
        <v>00000</v>
      </c>
      <c r="BU128" s="36" t="str">
        <f t="shared" si="63"/>
        <v>9377</v>
      </c>
      <c r="BV128" s="36" t="str">
        <f t="shared" si="76"/>
        <v>0000000</v>
      </c>
      <c r="BW128" s="36" t="str">
        <f t="shared" si="64"/>
        <v/>
      </c>
      <c r="BX128" s="36" t="str">
        <f t="shared" si="65"/>
        <v/>
      </c>
      <c r="BY128" s="36" t="str">
        <f t="shared" si="73"/>
        <v/>
      </c>
      <c r="BZ128" s="43" t="str">
        <f t="shared" si="79"/>
        <v/>
      </c>
      <c r="CA128" s="36" t="str">
        <f t="shared" si="86"/>
        <v/>
      </c>
      <c r="CB128" s="43" t="str">
        <f t="shared" si="67"/>
        <v>00000000000000000000</v>
      </c>
      <c r="CC128" s="43" t="str">
        <f>IFERROR(VLOOKUP(BA128,[1]Opcodes!$A$1:$B$88,2, FALSE),"")</f>
        <v/>
      </c>
      <c r="CD128" s="36" t="str">
        <f>SUBSTITUTE(SUBSTITUTE(SUBSTITUTE(SUBSTITUTE(SUBSTITUTE(SUBSTITUTE(SUBSTITUTE(SUBSTITUTE(SUBSTITUTE(SUBSTITUTE(CC128,[1]Opcodes!$I$3,BN128),[1]Opcodes!$I$4,'Compile Sheet'!BO128),[1]Opcodes!$I$5,BP128),[1]Opcodes!$I$6,CA128),[1]Opcodes!$I$8,BW128),[1]Opcodes!$I$9,BX128),[1]Opcodes!$I$10,BY128),[1]Opcodes!$I$11,BZ128),[1]Opcodes!$I$15,"00000"),[1]Opcodes!$I$13,CB128)</f>
        <v/>
      </c>
      <c r="CE128" s="36" t="str">
        <f t="shared" si="68"/>
        <v/>
      </c>
      <c r="CF128" s="36" t="str">
        <f t="shared" si="69"/>
        <v/>
      </c>
      <c r="CG128" s="36" t="str">
        <f t="shared" si="81"/>
        <v xml:space="preserve"> </v>
      </c>
      <c r="CI128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7" tint="0.39997558519241921"/>
  </sheetPr>
  <dimension ref="A1:U257"/>
  <sheetViews>
    <sheetView showGridLines="0" showRowColHeaders="0" tabSelected="1" topLeftCell="K1" zoomScaleNormal="100" workbookViewId="0">
      <selection activeCell="L3" sqref="L3"/>
    </sheetView>
  </sheetViews>
  <sheetFormatPr defaultRowHeight="15"/>
  <cols>
    <col min="1" max="1" width="4.7109375" style="1" hidden="1" customWidth="1"/>
    <col min="2" max="5" width="2.7109375" style="1" hidden="1" customWidth="1"/>
    <col min="6" max="6" width="3.85546875" style="1" hidden="1" customWidth="1"/>
    <col min="7" max="8" width="12.7109375" style="1" hidden="1" customWidth="1"/>
    <col min="9" max="9" width="13.42578125" style="1" hidden="1" customWidth="1"/>
    <col min="10" max="10" width="9.140625" style="1" hidden="1" customWidth="1"/>
    <col min="11" max="11" width="3.140625" customWidth="1"/>
    <col min="12" max="12" width="40.7109375" customWidth="1"/>
    <col min="13" max="13" width="9.42578125" style="2" customWidth="1"/>
    <col min="14" max="17" width="3.42578125" style="2" customWidth="1"/>
    <col min="18" max="21" width="15.7109375" style="3" customWidth="1"/>
  </cols>
  <sheetData>
    <row r="1" spans="1:21">
      <c r="I1" s="1" t="str">
        <f>""</f>
        <v/>
      </c>
    </row>
    <row r="2" spans="1:21" ht="37.5" customHeight="1">
      <c r="G2" s="1" t="s">
        <v>34</v>
      </c>
      <c r="I2" s="1" t="str">
        <f>RIGHT(J2,2)&amp;LEFT(J2,2)</f>
        <v>1600</v>
      </c>
      <c r="J2" s="1" t="str">
        <f>DEC2HEX(COUNTA($I$3:$I$169)-COUNTIF(I3:I169,$I$1),4)</f>
        <v>0016</v>
      </c>
      <c r="L2" s="19" t="s">
        <v>57</v>
      </c>
      <c r="M2" s="14" t="s">
        <v>33</v>
      </c>
      <c r="N2" s="68" t="s">
        <v>58</v>
      </c>
      <c r="O2" s="68"/>
      <c r="P2" s="68"/>
      <c r="Q2" s="68"/>
      <c r="R2" s="17" t="s">
        <v>53</v>
      </c>
      <c r="S2" s="17" t="s">
        <v>54</v>
      </c>
      <c r="T2" s="17" t="s">
        <v>55</v>
      </c>
      <c r="U2" s="17" t="s">
        <v>56</v>
      </c>
    </row>
    <row r="3" spans="1:21">
      <c r="A3" s="1" t="str">
        <f>DEC2HEX(HEX2DEC(INDEX(M:M,ROW())),4)</f>
        <v>0000</v>
      </c>
      <c r="B3" s="1" t="str">
        <f>DEC2HEX(HEX2DEC(INDEX(N:N,ROW())),2)</f>
        <v>0C</v>
      </c>
      <c r="C3" s="1" t="str">
        <f>DEC2HEX(HEX2DEC(INDEX(O:O,ROW())),2)</f>
        <v>30</v>
      </c>
      <c r="D3" s="1" t="str">
        <f>DEC2HEX(HEX2DEC(INDEX(P:P,ROW())),2)</f>
        <v>00</v>
      </c>
      <c r="E3" s="1" t="str">
        <f>DEC2HEX(HEX2DEC(INDEX(Q:Q,ROW())),2)</f>
        <v>00</v>
      </c>
      <c r="F3" s="1">
        <f>IF(G3&lt;&gt;$G$2,F2+1,F2)</f>
        <v>1</v>
      </c>
      <c r="G3" s="1" t="str">
        <f t="shared" ref="G3:G15" si="0">RIGHT(A3,2)&amp;LEFT(A3,2)&amp;B3&amp;C3&amp;D3&amp;E3</f>
        <v>00000C300000</v>
      </c>
      <c r="H3" s="1">
        <v>1</v>
      </c>
      <c r="I3" s="1" t="str">
        <f>IFERROR(VLOOKUP(H3,$F$3:$G$257,2,FALSE),"")</f>
        <v>00000C300000</v>
      </c>
      <c r="J3" s="1" t="str">
        <f>I3&amp;I4&amp;I5&amp;I6&amp;I7&amp;I8&amp;I9&amp;I10&amp;I11&amp;I12&amp;I13&amp;I14&amp;I15&amp;I16&amp;I17&amp;I18&amp;I19&amp;I20&amp;I21&amp;I22&amp;I23&amp;I24&amp;I25&amp;I26&amp;I27&amp;I28&amp;I29&amp;I30&amp;I31&amp;I32&amp;I33&amp;I34&amp;I35&amp;I36&amp;I37&amp;I38&amp;I39&amp;I40&amp;I41&amp;I42&amp;I43&amp;I44&amp;I45&amp;I46&amp;I47&amp;I48&amp;I49&amp;I50&amp;I51&amp;I52&amp;I53&amp;I54&amp;I55&amp;I56&amp;I57&amp;I58&amp;I59&amp;I60&amp;I61&amp;I62&amp;I63&amp;I64&amp;I65&amp;I66&amp;I67&amp;I68&amp;I69&amp;I70&amp;I71&amp;I72&amp;I73&amp;I74&amp;I75&amp;I76&amp;I77&amp;I78&amp;I79&amp;I80&amp;I81&amp;I82&amp;I83&amp;I84&amp;I85&amp;I86&amp;I87&amp;I88&amp;I89&amp;I90&amp;I91&amp;I92&amp;I93&amp;I94&amp;I95&amp;I96&amp;I97&amp;I98&amp;I99&amp;I100&amp;I101&amp;I102&amp;I103&amp;I104&amp;I105&amp;I106&amp;I107&amp;I108&amp;I109&amp;I110&amp;I111&amp;I112&amp;I113&amp;I114&amp;I115&amp;I116&amp;I117&amp;I118&amp;I119&amp;I120&amp;I121&amp;I122&amp;I123&amp;I124&amp;I125&amp;I126&amp;I127&amp;I128&amp;I129&amp;I130&amp;I131&amp;I132&amp;I133&amp;I134&amp;I135&amp;I136&amp;I137&amp;I138&amp;I139&amp;I140&amp;I141&amp;I142&amp;I143&amp;I144&amp;I145&amp;I146&amp;I147&amp;I148&amp;I149&amp;I150&amp;I151&amp;I152&amp;I153&amp;I154&amp;I155&amp;I156&amp;I157&amp;I158&amp;I159&amp;I160&amp;I161&amp;I162&amp;I163&amp;I164&amp;I165&amp;I166&amp;I167&amp;I168&amp;I169&amp;I170&amp;I171&amp;I172&amp;I173&amp;I174&amp;I175&amp;I176&amp;I177&amp;I178&amp;I179&amp;I180&amp;I181&amp;I182&amp;I183&amp;I184&amp;I185&amp;I186&amp;I187&amp;I188&amp;I189&amp;I190&amp;I191&amp;I192&amp;I193&amp;I194&amp;I195&amp;I196&amp;I197&amp;I198&amp;I199&amp;I200&amp;I201&amp;I202&amp;I203&amp;I204&amp;I205&amp;I206&amp;I207&amp;I208&amp;I209&amp;I210&amp;I211&amp;I212&amp;I213&amp;I214&amp;I215&amp;I216&amp;I217&amp;I218&amp;I219&amp;I220&amp;I221&amp;I222&amp;I223&amp;I224&amp;I225&amp;I226&amp;I227&amp;I228&amp;I229&amp;I230&amp;I231&amp;I232&amp;I233&amp;I234&amp;I235&amp;I236&amp;I237&amp;I238&amp;I239&amp;I240&amp;I241&amp;I242&amp;I243&amp;I244&amp;I245&amp;I246&amp;I247&amp;I248&amp;I249&amp;I250&amp;I251&amp;I252&amp;I253&amp;I254&amp;I255&amp;I256&amp;I257</f>
        <v>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L3" s="18" t="s">
        <v>142</v>
      </c>
      <c r="M3" s="15" t="s">
        <v>143</v>
      </c>
      <c r="N3" s="15" t="s">
        <v>25</v>
      </c>
      <c r="O3" s="15" t="s">
        <v>30</v>
      </c>
      <c r="P3" s="15"/>
      <c r="Q3" s="15"/>
      <c r="R3" s="16" t="str">
        <f>IF(ISBLANK(N3),"",VLOOKUP(DEC2HEX(HEX2DEC(N3),2),'ID names'!$B$3:$C$94,2,FALSE))</f>
        <v>Ovelia</v>
      </c>
      <c r="S3" s="16" t="str">
        <f>IF(ISBLANK(O3),"",VLOOKUP(DEC2HEX(HEX2DEC(O3),2),'ID names'!$B$3:$C$94,2,FALSE))</f>
        <v>Alma</v>
      </c>
      <c r="T3" s="16" t="str">
        <f>IF(ISBLANK(P3),"",VLOOKUP(DEC2HEX(HEX2DEC(P3),2),'ID names'!$B$3:$C$94,2,FALSE))</f>
        <v/>
      </c>
      <c r="U3" s="16" t="str">
        <f>IF(ISBLANK(Q3),"",VLOOKUP(DEC2HEX(HEX2DEC(Q3),2),'ID names'!$B$3:$C$94,2,FALSE))</f>
        <v/>
      </c>
    </row>
    <row r="4" spans="1:21">
      <c r="A4" s="1" t="str">
        <f t="shared" ref="A4:A67" si="1">DEC2HEX(HEX2DEC(INDEX(M:M,ROW())),4)</f>
        <v>0009</v>
      </c>
      <c r="B4" s="1" t="str">
        <f t="shared" ref="B4:B67" si="2">DEC2HEX(HEX2DEC(INDEX(N:N,ROW())),2)</f>
        <v>04</v>
      </c>
      <c r="C4" s="1" t="str">
        <f t="shared" ref="C4:C67" si="3">DEC2HEX(HEX2DEC(INDEX(O:O,ROW())),2)</f>
        <v>00</v>
      </c>
      <c r="D4" s="1" t="str">
        <f t="shared" ref="D4:D67" si="4">DEC2HEX(HEX2DEC(INDEX(P:P,ROW())),2)</f>
        <v>00</v>
      </c>
      <c r="E4" s="1" t="str">
        <f t="shared" ref="E4:E67" si="5">DEC2HEX(HEX2DEC(INDEX(Q:Q,ROW())),2)</f>
        <v>00</v>
      </c>
      <c r="F4" s="1">
        <f t="shared" ref="F4:F67" si="6">IF(G4&lt;&gt;$G$2,F3+1,F3)</f>
        <v>2</v>
      </c>
      <c r="G4" s="1" t="str">
        <f t="shared" si="0"/>
        <v>090004000000</v>
      </c>
      <c r="H4" s="1">
        <f>H3+1</f>
        <v>2</v>
      </c>
      <c r="I4" s="1" t="str">
        <f t="shared" ref="I4:I67" si="7">IFERROR(VLOOKUP(H4,$F$3:$G$257,2,FALSE),"")</f>
        <v>090004000000</v>
      </c>
      <c r="J4" s="1" t="b">
        <v>1</v>
      </c>
      <c r="L4" s="18" t="s">
        <v>120</v>
      </c>
      <c r="M4" s="15" t="s">
        <v>121</v>
      </c>
      <c r="N4" s="15" t="s">
        <v>23</v>
      </c>
      <c r="O4" s="15"/>
      <c r="P4" s="15"/>
      <c r="Q4" s="15"/>
      <c r="R4" s="16" t="str">
        <f>IF(ISBLANK(N4),"",VLOOKUP(DEC2HEX(HEX2DEC(N4),2),'ID names'!$B$3:$C$94,2,FALSE))</f>
        <v>Delita</v>
      </c>
      <c r="S4" s="16" t="str">
        <f>IF(ISBLANK(O4),"",VLOOKUP(DEC2HEX(HEX2DEC(O4),2),'ID names'!$B$3:$C$94,2,FALSE))</f>
        <v/>
      </c>
      <c r="T4" s="16" t="str">
        <f>IF(ISBLANK(P4),"",VLOOKUP(DEC2HEX(HEX2DEC(P4),2),'ID names'!$B$3:$C$94,2,FALSE))</f>
        <v/>
      </c>
      <c r="U4" s="16" t="str">
        <f>IF(ISBLANK(Q4),"",VLOOKUP(DEC2HEX(HEX2DEC(Q4),2),'ID names'!$B$3:$C$94,2,FALSE))</f>
        <v/>
      </c>
    </row>
    <row r="5" spans="1:21">
      <c r="A5" s="1" t="str">
        <f t="shared" si="1"/>
        <v>000F</v>
      </c>
      <c r="B5" s="1" t="str">
        <f t="shared" si="2"/>
        <v>04</v>
      </c>
      <c r="C5" s="1" t="str">
        <f t="shared" si="3"/>
        <v>00</v>
      </c>
      <c r="D5" s="1" t="str">
        <f t="shared" si="4"/>
        <v>00</v>
      </c>
      <c r="E5" s="1" t="str">
        <f t="shared" si="5"/>
        <v>00</v>
      </c>
      <c r="F5" s="1">
        <f t="shared" si="6"/>
        <v>3</v>
      </c>
      <c r="G5" s="1" t="str">
        <f t="shared" si="0"/>
        <v>0F0004000000</v>
      </c>
      <c r="H5" s="1">
        <f t="shared" ref="H5:H68" si="8">H4+1</f>
        <v>3</v>
      </c>
      <c r="I5" s="1" t="str">
        <f t="shared" si="7"/>
        <v>0F0004000000</v>
      </c>
      <c r="L5" s="18" t="s">
        <v>3</v>
      </c>
      <c r="M5" s="15" t="s">
        <v>122</v>
      </c>
      <c r="N5" s="15" t="s">
        <v>23</v>
      </c>
      <c r="O5" s="15"/>
      <c r="P5" s="15"/>
      <c r="Q5" s="15"/>
      <c r="R5" s="16" t="str">
        <f>IF(ISBLANK(N5),"",VLOOKUP(DEC2HEX(HEX2DEC(N5),2),'ID names'!$B$3:$C$94,2,FALSE))</f>
        <v>Delita</v>
      </c>
      <c r="S5" s="16" t="str">
        <f>IF(ISBLANK(O5),"",VLOOKUP(DEC2HEX(HEX2DEC(O5),2),'ID names'!$B$3:$C$94,2,FALSE))</f>
        <v/>
      </c>
      <c r="T5" s="16" t="str">
        <f>IF(ISBLANK(P5),"",VLOOKUP(DEC2HEX(HEX2DEC(P5),2),'ID names'!$B$3:$C$94,2,FALSE))</f>
        <v/>
      </c>
      <c r="U5" s="16" t="str">
        <f>IF(ISBLANK(Q5),"",VLOOKUP(DEC2HEX(HEX2DEC(Q5),2),'ID names'!$B$3:$C$94,2,FALSE))</f>
        <v/>
      </c>
    </row>
    <row r="6" spans="1:21">
      <c r="A6" s="1" t="str">
        <f t="shared" si="1"/>
        <v>001E</v>
      </c>
      <c r="B6" s="1" t="str">
        <f t="shared" si="2"/>
        <v>04</v>
      </c>
      <c r="C6" s="1" t="str">
        <f t="shared" si="3"/>
        <v>07</v>
      </c>
      <c r="D6" s="1" t="str">
        <f t="shared" si="4"/>
        <v>00</v>
      </c>
      <c r="E6" s="1" t="str">
        <f t="shared" si="5"/>
        <v>00</v>
      </c>
      <c r="F6" s="1">
        <f t="shared" si="6"/>
        <v>4</v>
      </c>
      <c r="G6" s="1" t="str">
        <f t="shared" si="0"/>
        <v>1E0004070000</v>
      </c>
      <c r="H6" s="1">
        <f t="shared" si="8"/>
        <v>4</v>
      </c>
      <c r="I6" s="1" t="str">
        <f t="shared" si="7"/>
        <v>1E0004070000</v>
      </c>
      <c r="L6" s="18" t="s">
        <v>35</v>
      </c>
      <c r="M6" s="15" t="s">
        <v>123</v>
      </c>
      <c r="N6" s="15" t="s">
        <v>23</v>
      </c>
      <c r="O6" s="15" t="s">
        <v>24</v>
      </c>
      <c r="P6" s="15"/>
      <c r="Q6" s="15"/>
      <c r="R6" s="16" t="str">
        <f>IF(ISBLANK(N6),"",VLOOKUP(DEC2HEX(HEX2DEC(N6),2),'ID names'!$B$3:$C$94,2,FALSE))</f>
        <v>Delita</v>
      </c>
      <c r="S6" s="16" t="str">
        <f>IF(ISBLANK(O6),"",VLOOKUP(DEC2HEX(HEX2DEC(O6),2),'ID names'!$B$3:$C$94,2,FALSE))</f>
        <v>Algus</v>
      </c>
      <c r="T6" s="16" t="str">
        <f>IF(ISBLANK(P6),"",VLOOKUP(DEC2HEX(HEX2DEC(P6),2),'ID names'!$B$3:$C$94,2,FALSE))</f>
        <v/>
      </c>
      <c r="U6" s="16" t="str">
        <f>IF(ISBLANK(Q6),"",VLOOKUP(DEC2HEX(HEX2DEC(Q6),2),'ID names'!$B$3:$C$94,2,FALSE))</f>
        <v/>
      </c>
    </row>
    <row r="7" spans="1:21">
      <c r="A7" s="1" t="str">
        <f t="shared" si="1"/>
        <v>0021</v>
      </c>
      <c r="B7" s="1" t="str">
        <f t="shared" si="2"/>
        <v>04</v>
      </c>
      <c r="C7" s="1" t="str">
        <f t="shared" si="3"/>
        <v>07</v>
      </c>
      <c r="D7" s="1" t="str">
        <f t="shared" si="4"/>
        <v>00</v>
      </c>
      <c r="E7" s="1" t="str">
        <f t="shared" si="5"/>
        <v>00</v>
      </c>
      <c r="F7" s="1">
        <f t="shared" si="6"/>
        <v>5</v>
      </c>
      <c r="G7" s="1" t="str">
        <f t="shared" si="0"/>
        <v>210004070000</v>
      </c>
      <c r="H7" s="1">
        <f t="shared" si="8"/>
        <v>5</v>
      </c>
      <c r="I7" s="1" t="str">
        <f t="shared" si="7"/>
        <v>210004070000</v>
      </c>
      <c r="L7" s="18" t="s">
        <v>104</v>
      </c>
      <c r="M7" s="15" t="s">
        <v>124</v>
      </c>
      <c r="N7" s="15" t="s">
        <v>23</v>
      </c>
      <c r="O7" s="15" t="s">
        <v>24</v>
      </c>
      <c r="P7" s="15"/>
      <c r="Q7" s="15"/>
      <c r="R7" s="16" t="str">
        <f>IF(ISBLANK(N7),"",VLOOKUP(DEC2HEX(HEX2DEC(N7),2),'ID names'!$B$3:$C$94,2,FALSE))</f>
        <v>Delita</v>
      </c>
      <c r="S7" s="16" t="str">
        <f>IF(ISBLANK(O7),"",VLOOKUP(DEC2HEX(HEX2DEC(O7),2),'ID names'!$B$3:$C$94,2,FALSE))</f>
        <v>Algus</v>
      </c>
      <c r="T7" s="16" t="str">
        <f>IF(ISBLANK(P7),"",VLOOKUP(DEC2HEX(HEX2DEC(P7),2),'ID names'!$B$3:$C$94,2,FALSE))</f>
        <v/>
      </c>
      <c r="U7" s="16" t="str">
        <f>IF(ISBLANK(Q7),"",VLOOKUP(DEC2HEX(HEX2DEC(Q7),2),'ID names'!$B$3:$C$94,2,FALSE))</f>
        <v/>
      </c>
    </row>
    <row r="8" spans="1:21">
      <c r="A8" s="1" t="str">
        <f t="shared" si="1"/>
        <v>0027</v>
      </c>
      <c r="B8" s="1" t="str">
        <f t="shared" si="2"/>
        <v>04</v>
      </c>
      <c r="C8" s="1" t="str">
        <f t="shared" si="3"/>
        <v>07</v>
      </c>
      <c r="D8" s="1" t="str">
        <f t="shared" si="4"/>
        <v>00</v>
      </c>
      <c r="E8" s="1" t="str">
        <f t="shared" si="5"/>
        <v>00</v>
      </c>
      <c r="F8" s="1">
        <f t="shared" si="6"/>
        <v>6</v>
      </c>
      <c r="G8" s="1" t="str">
        <f t="shared" si="0"/>
        <v>270004070000</v>
      </c>
      <c r="H8" s="1">
        <f t="shared" si="8"/>
        <v>6</v>
      </c>
      <c r="I8" s="1" t="str">
        <f t="shared" si="7"/>
        <v>270004070000</v>
      </c>
      <c r="L8" s="18" t="s">
        <v>105</v>
      </c>
      <c r="M8" s="15" t="s">
        <v>125</v>
      </c>
      <c r="N8" s="15" t="s">
        <v>23</v>
      </c>
      <c r="O8" s="15" t="s">
        <v>24</v>
      </c>
      <c r="P8" s="15"/>
      <c r="Q8" s="15"/>
      <c r="R8" s="16" t="str">
        <f>IF(ISBLANK(N8),"",VLOOKUP(DEC2HEX(HEX2DEC(N8),2),'ID names'!$B$3:$C$94,2,FALSE))</f>
        <v>Delita</v>
      </c>
      <c r="S8" s="16" t="str">
        <f>IF(ISBLANK(O8),"",VLOOKUP(DEC2HEX(HEX2DEC(O8),2),'ID names'!$B$3:$C$94,2,FALSE))</f>
        <v>Algus</v>
      </c>
      <c r="T8" s="16" t="str">
        <f>IF(ISBLANK(P8),"",VLOOKUP(DEC2HEX(HEX2DEC(P8),2),'ID names'!$B$3:$C$94,2,FALSE))</f>
        <v/>
      </c>
      <c r="U8" s="16" t="str">
        <f>IF(ISBLANK(Q8),"",VLOOKUP(DEC2HEX(HEX2DEC(Q8),2),'ID names'!$B$3:$C$94,2,FALSE))</f>
        <v/>
      </c>
    </row>
    <row r="9" spans="1:21">
      <c r="A9" s="1" t="str">
        <f t="shared" si="1"/>
        <v>002E</v>
      </c>
      <c r="B9" s="1" t="str">
        <f t="shared" si="2"/>
        <v>04</v>
      </c>
      <c r="C9" s="1" t="str">
        <f t="shared" si="3"/>
        <v>07</v>
      </c>
      <c r="D9" s="1" t="str">
        <f t="shared" si="4"/>
        <v>00</v>
      </c>
      <c r="E9" s="1" t="str">
        <f t="shared" si="5"/>
        <v>00</v>
      </c>
      <c r="F9" s="1">
        <f t="shared" si="6"/>
        <v>7</v>
      </c>
      <c r="G9" s="1" t="str">
        <f t="shared" si="0"/>
        <v>2E0004070000</v>
      </c>
      <c r="H9" s="1">
        <f t="shared" si="8"/>
        <v>7</v>
      </c>
      <c r="I9" s="1" t="str">
        <f t="shared" si="7"/>
        <v>2E0004070000</v>
      </c>
      <c r="L9" s="18" t="s">
        <v>106</v>
      </c>
      <c r="M9" s="15" t="s">
        <v>126</v>
      </c>
      <c r="N9" s="15" t="s">
        <v>23</v>
      </c>
      <c r="O9" s="15" t="s">
        <v>24</v>
      </c>
      <c r="P9" s="15"/>
      <c r="Q9" s="15"/>
      <c r="R9" s="16" t="str">
        <f>IF(ISBLANK(N9),"",VLOOKUP(DEC2HEX(HEX2DEC(N9),2),'ID names'!$B$3:$C$94,2,FALSE))</f>
        <v>Delita</v>
      </c>
      <c r="S9" s="16" t="str">
        <f>IF(ISBLANK(O9),"",VLOOKUP(DEC2HEX(HEX2DEC(O9),2),'ID names'!$B$3:$C$94,2,FALSE))</f>
        <v>Algus</v>
      </c>
      <c r="T9" s="16" t="str">
        <f>IF(ISBLANK(P9),"",VLOOKUP(DEC2HEX(HEX2DEC(P9),2),'ID names'!$B$3:$C$94,2,FALSE))</f>
        <v/>
      </c>
      <c r="U9" s="16" t="str">
        <f>IF(ISBLANK(Q9),"",VLOOKUP(DEC2HEX(HEX2DEC(Q9),2),'ID names'!$B$3:$C$94,2,FALSE))</f>
        <v/>
      </c>
    </row>
    <row r="10" spans="1:21">
      <c r="A10" s="1" t="str">
        <f t="shared" si="1"/>
        <v>003D</v>
      </c>
      <c r="B10" s="1" t="str">
        <f t="shared" si="2"/>
        <v>04</v>
      </c>
      <c r="C10" s="1" t="str">
        <f t="shared" si="3"/>
        <v>00</v>
      </c>
      <c r="D10" s="1" t="str">
        <f t="shared" si="4"/>
        <v>00</v>
      </c>
      <c r="E10" s="1" t="str">
        <f t="shared" si="5"/>
        <v>00</v>
      </c>
      <c r="F10" s="1">
        <f t="shared" si="6"/>
        <v>8</v>
      </c>
      <c r="G10" s="1" t="str">
        <f t="shared" si="0"/>
        <v>3D0004000000</v>
      </c>
      <c r="H10" s="1">
        <f t="shared" si="8"/>
        <v>8</v>
      </c>
      <c r="I10" s="1" t="str">
        <f t="shared" si="7"/>
        <v>3D0004000000</v>
      </c>
      <c r="L10" s="18" t="s">
        <v>107</v>
      </c>
      <c r="M10" s="15" t="s">
        <v>127</v>
      </c>
      <c r="N10" s="15" t="s">
        <v>23</v>
      </c>
      <c r="O10" s="15"/>
      <c r="P10" s="15"/>
      <c r="Q10" s="15"/>
      <c r="R10" s="16" t="str">
        <f>IF(ISBLANK(N10),"",VLOOKUP(DEC2HEX(HEX2DEC(N10),2),'ID names'!$B$3:$C$94,2,FALSE))</f>
        <v>Delita</v>
      </c>
      <c r="S10" s="16" t="str">
        <f>IF(ISBLANK(O10),"",VLOOKUP(DEC2HEX(HEX2DEC(O10),2),'ID names'!$B$3:$C$94,2,FALSE))</f>
        <v/>
      </c>
      <c r="T10" s="16" t="str">
        <f>IF(ISBLANK(P10),"",VLOOKUP(DEC2HEX(HEX2DEC(P10),2),'ID names'!$B$3:$C$94,2,FALSE))</f>
        <v/>
      </c>
      <c r="U10" s="16" t="str">
        <f>IF(ISBLANK(Q10),"",VLOOKUP(DEC2HEX(HEX2DEC(Q10),2),'ID names'!$B$3:$C$94,2,FALSE))</f>
        <v/>
      </c>
    </row>
    <row r="11" spans="1:21">
      <c r="A11" s="1" t="str">
        <f t="shared" si="1"/>
        <v>0046</v>
      </c>
      <c r="B11" s="1" t="str">
        <f t="shared" si="2"/>
        <v>04</v>
      </c>
      <c r="C11" s="1" t="str">
        <f t="shared" si="3"/>
        <v>00</v>
      </c>
      <c r="D11" s="1" t="str">
        <f t="shared" si="4"/>
        <v>00</v>
      </c>
      <c r="E11" s="1" t="str">
        <f t="shared" si="5"/>
        <v>00</v>
      </c>
      <c r="F11" s="1">
        <f t="shared" si="6"/>
        <v>9</v>
      </c>
      <c r="G11" s="1" t="str">
        <f t="shared" si="0"/>
        <v>460004000000</v>
      </c>
      <c r="H11" s="1">
        <f t="shared" si="8"/>
        <v>9</v>
      </c>
      <c r="I11" s="1" t="str">
        <f t="shared" si="7"/>
        <v>460004000000</v>
      </c>
      <c r="L11" s="18" t="s">
        <v>108</v>
      </c>
      <c r="M11" s="15" t="s">
        <v>128</v>
      </c>
      <c r="N11" s="15" t="s">
        <v>23</v>
      </c>
      <c r="O11" s="15"/>
      <c r="P11" s="15"/>
      <c r="Q11" s="15"/>
      <c r="R11" s="16" t="str">
        <f>IF(ISBLANK(N11),"",VLOOKUP(DEC2HEX(HEX2DEC(N11),2),'ID names'!$B$3:$C$94,2,FALSE))</f>
        <v>Delita</v>
      </c>
      <c r="S11" s="16" t="str">
        <f>IF(ISBLANK(O11),"",VLOOKUP(DEC2HEX(HEX2DEC(O11),2),'ID names'!$B$3:$C$94,2,FALSE))</f>
        <v/>
      </c>
      <c r="T11" s="16" t="str">
        <f>IF(ISBLANK(P11),"",VLOOKUP(DEC2HEX(HEX2DEC(P11),2),'ID names'!$B$3:$C$94,2,FALSE))</f>
        <v/>
      </c>
      <c r="U11" s="16" t="str">
        <f>IF(ISBLANK(Q11),"",VLOOKUP(DEC2HEX(HEX2DEC(Q11),2),'ID names'!$B$3:$C$94,2,FALSE))</f>
        <v/>
      </c>
    </row>
    <row r="12" spans="1:21">
      <c r="A12" s="1" t="str">
        <f t="shared" si="1"/>
        <v>004E</v>
      </c>
      <c r="B12" s="1" t="str">
        <f t="shared" si="2"/>
        <v>04</v>
      </c>
      <c r="C12" s="1" t="str">
        <f t="shared" si="3"/>
        <v>00</v>
      </c>
      <c r="D12" s="1" t="str">
        <f t="shared" si="4"/>
        <v>00</v>
      </c>
      <c r="E12" s="1" t="str">
        <f t="shared" si="5"/>
        <v>00</v>
      </c>
      <c r="F12" s="1">
        <f t="shared" si="6"/>
        <v>10</v>
      </c>
      <c r="G12" s="1" t="str">
        <f t="shared" si="0"/>
        <v>4E0004000000</v>
      </c>
      <c r="H12" s="1">
        <f t="shared" si="8"/>
        <v>10</v>
      </c>
      <c r="I12" s="1" t="str">
        <f t="shared" si="7"/>
        <v>4E0004000000</v>
      </c>
      <c r="L12" s="18" t="s">
        <v>109</v>
      </c>
      <c r="M12" s="15" t="s">
        <v>129</v>
      </c>
      <c r="N12" s="15" t="s">
        <v>23</v>
      </c>
      <c r="O12" s="15"/>
      <c r="P12" s="15"/>
      <c r="Q12" s="15"/>
      <c r="R12" s="16" t="str">
        <f>IF(ISBLANK(N12),"",VLOOKUP(DEC2HEX(HEX2DEC(N12),2),'ID names'!$B$3:$C$94,2,FALSE))</f>
        <v>Delita</v>
      </c>
      <c r="S12" s="16" t="str">
        <f>IF(ISBLANK(O12),"",VLOOKUP(DEC2HEX(HEX2DEC(O12),2),'ID names'!$B$3:$C$94,2,FALSE))</f>
        <v/>
      </c>
      <c r="T12" s="16" t="str">
        <f>IF(ISBLANK(P12),"",VLOOKUP(DEC2HEX(HEX2DEC(P12),2),'ID names'!$B$3:$C$94,2,FALSE))</f>
        <v/>
      </c>
      <c r="U12" s="16" t="str">
        <f>IF(ISBLANK(Q12),"",VLOOKUP(DEC2HEX(HEX2DEC(Q12),2),'ID names'!$B$3:$C$94,2,FALSE))</f>
        <v/>
      </c>
    </row>
    <row r="13" spans="1:21">
      <c r="A13" s="1" t="str">
        <f t="shared" si="1"/>
        <v>0076</v>
      </c>
      <c r="B13" s="1" t="str">
        <f t="shared" si="2"/>
        <v>17</v>
      </c>
      <c r="C13" s="1" t="str">
        <f t="shared" si="3"/>
        <v>34</v>
      </c>
      <c r="D13" s="1" t="str">
        <f t="shared" si="4"/>
        <v>00</v>
      </c>
      <c r="E13" s="1" t="str">
        <f t="shared" si="5"/>
        <v>00</v>
      </c>
      <c r="F13" s="1">
        <f t="shared" si="6"/>
        <v>11</v>
      </c>
      <c r="G13" s="1" t="str">
        <f t="shared" si="0"/>
        <v>760017340000</v>
      </c>
      <c r="H13" s="1">
        <f t="shared" si="8"/>
        <v>11</v>
      </c>
      <c r="I13" s="1" t="str">
        <f t="shared" si="7"/>
        <v>760017340000</v>
      </c>
      <c r="L13" s="18" t="s">
        <v>104</v>
      </c>
      <c r="M13" s="15" t="s">
        <v>130</v>
      </c>
      <c r="N13" s="15" t="s">
        <v>26</v>
      </c>
      <c r="O13" s="15" t="s">
        <v>31</v>
      </c>
      <c r="P13" s="15"/>
      <c r="Q13" s="15"/>
      <c r="R13" s="16" t="str">
        <f>IF(ISBLANK(N13),"",VLOOKUP(DEC2HEX(HEX2DEC(N13),2),'ID names'!$B$3:$C$94,2,FALSE))</f>
        <v>Gafgarion</v>
      </c>
      <c r="S13" s="16" t="str">
        <f>IF(ISBLANK(O13),"",VLOOKUP(DEC2HEX(HEX2DEC(O13),2),'ID names'!$B$3:$C$94,2,FALSE))</f>
        <v>Agrias</v>
      </c>
      <c r="T13" s="16" t="str">
        <f>IF(ISBLANK(P13),"",VLOOKUP(DEC2HEX(HEX2DEC(P13),2),'ID names'!$B$3:$C$94,2,FALSE))</f>
        <v/>
      </c>
      <c r="U13" s="16" t="str">
        <f>IF(ISBLANK(Q13),"",VLOOKUP(DEC2HEX(HEX2DEC(Q13),2),'ID names'!$B$3:$C$94,2,FALSE))</f>
        <v/>
      </c>
    </row>
    <row r="14" spans="1:21">
      <c r="A14" s="1" t="str">
        <f t="shared" si="1"/>
        <v>0079</v>
      </c>
      <c r="B14" s="1" t="str">
        <f t="shared" si="2"/>
        <v>17</v>
      </c>
      <c r="C14" s="1" t="str">
        <f t="shared" si="3"/>
        <v>34</v>
      </c>
      <c r="D14" s="1" t="str">
        <f t="shared" si="4"/>
        <v>00</v>
      </c>
      <c r="E14" s="1" t="str">
        <f t="shared" si="5"/>
        <v>00</v>
      </c>
      <c r="F14" s="1">
        <f t="shared" si="6"/>
        <v>12</v>
      </c>
      <c r="G14" s="1" t="str">
        <f t="shared" si="0"/>
        <v>790017340000</v>
      </c>
      <c r="H14" s="1">
        <f t="shared" si="8"/>
        <v>12</v>
      </c>
      <c r="I14" s="1" t="str">
        <f t="shared" si="7"/>
        <v>790017340000</v>
      </c>
      <c r="L14" s="18" t="s">
        <v>110</v>
      </c>
      <c r="M14" s="15" t="s">
        <v>131</v>
      </c>
      <c r="N14" s="15" t="s">
        <v>26</v>
      </c>
      <c r="O14" s="15" t="s">
        <v>31</v>
      </c>
      <c r="P14" s="15"/>
      <c r="Q14" s="15"/>
      <c r="R14" s="16" t="str">
        <f>IF(ISBLANK(N14),"",VLOOKUP(DEC2HEX(HEX2DEC(N14),2),'ID names'!$B$3:$C$94,2,FALSE))</f>
        <v>Gafgarion</v>
      </c>
      <c r="S14" s="16" t="str">
        <f>IF(ISBLANK(O14),"",VLOOKUP(DEC2HEX(HEX2DEC(O14),2),'ID names'!$B$3:$C$94,2,FALSE))</f>
        <v>Agrias</v>
      </c>
      <c r="T14" s="16" t="str">
        <f>IF(ISBLANK(P14),"",VLOOKUP(DEC2HEX(HEX2DEC(P14),2),'ID names'!$B$3:$C$94,2,FALSE))</f>
        <v/>
      </c>
      <c r="U14" s="16" t="str">
        <f>IF(ISBLANK(Q14),"",VLOOKUP(DEC2HEX(HEX2DEC(Q14),2),'ID names'!$B$3:$C$94,2,FALSE))</f>
        <v/>
      </c>
    </row>
    <row r="15" spans="1:21">
      <c r="A15" s="1" t="str">
        <f t="shared" si="1"/>
        <v>0080</v>
      </c>
      <c r="B15" s="1" t="str">
        <f t="shared" si="2"/>
        <v>17</v>
      </c>
      <c r="C15" s="1" t="str">
        <f t="shared" si="3"/>
        <v>34</v>
      </c>
      <c r="D15" s="1" t="str">
        <f t="shared" si="4"/>
        <v>00</v>
      </c>
      <c r="E15" s="1" t="str">
        <f t="shared" si="5"/>
        <v>00</v>
      </c>
      <c r="F15" s="1">
        <f t="shared" si="6"/>
        <v>13</v>
      </c>
      <c r="G15" s="1" t="str">
        <f t="shared" si="0"/>
        <v>800017340000</v>
      </c>
      <c r="H15" s="1">
        <f t="shared" si="8"/>
        <v>13</v>
      </c>
      <c r="I15" s="1" t="str">
        <f t="shared" si="7"/>
        <v>800017340000</v>
      </c>
      <c r="L15" s="18" t="s">
        <v>111</v>
      </c>
      <c r="M15" s="15" t="s">
        <v>132</v>
      </c>
      <c r="N15" s="15" t="s">
        <v>26</v>
      </c>
      <c r="O15" s="15" t="s">
        <v>31</v>
      </c>
      <c r="P15" s="15"/>
      <c r="Q15" s="15"/>
      <c r="R15" s="16" t="str">
        <f>IF(ISBLANK(N15),"",VLOOKUP(DEC2HEX(HEX2DEC(N15),2),'ID names'!$B$3:$C$94,2,FALSE))</f>
        <v>Gafgarion</v>
      </c>
      <c r="S15" s="16" t="str">
        <f>IF(ISBLANK(O15),"",VLOOKUP(DEC2HEX(HEX2DEC(O15),2),'ID names'!$B$3:$C$94,2,FALSE))</f>
        <v>Agrias</v>
      </c>
      <c r="T15" s="16" t="str">
        <f>IF(ISBLANK(P15),"",VLOOKUP(DEC2HEX(HEX2DEC(P15),2),'ID names'!$B$3:$C$94,2,FALSE))</f>
        <v/>
      </c>
      <c r="U15" s="16" t="str">
        <f>IF(ISBLANK(Q15),"",VLOOKUP(DEC2HEX(HEX2DEC(Q15),2),'ID names'!$B$3:$C$94,2,FALSE))</f>
        <v/>
      </c>
    </row>
    <row r="16" spans="1:21">
      <c r="A16" s="1" t="str">
        <f t="shared" si="1"/>
        <v>008B</v>
      </c>
      <c r="B16" s="1" t="str">
        <f t="shared" si="2"/>
        <v>34</v>
      </c>
      <c r="C16" s="1" t="str">
        <f t="shared" si="3"/>
        <v>00</v>
      </c>
      <c r="D16" s="1" t="str">
        <f t="shared" si="4"/>
        <v>00</v>
      </c>
      <c r="E16" s="1" t="str">
        <f t="shared" si="5"/>
        <v>00</v>
      </c>
      <c r="F16" s="1">
        <f t="shared" si="6"/>
        <v>14</v>
      </c>
      <c r="G16" s="1" t="str">
        <f t="shared" ref="G16:G79" si="9">RIGHT(A16,2)&amp;LEFT(A16,2)&amp;B16&amp;C16&amp;D16&amp;E16</f>
        <v>8B0034000000</v>
      </c>
      <c r="H16" s="1">
        <f t="shared" si="8"/>
        <v>14</v>
      </c>
      <c r="I16" s="1" t="str">
        <f t="shared" si="7"/>
        <v>8B0034000000</v>
      </c>
      <c r="L16" s="18" t="s">
        <v>112</v>
      </c>
      <c r="M16" s="15" t="s">
        <v>133</v>
      </c>
      <c r="N16" s="15" t="s">
        <v>31</v>
      </c>
      <c r="O16" s="15"/>
      <c r="P16" s="15"/>
      <c r="Q16" s="15"/>
      <c r="R16" s="16" t="str">
        <f>IF(ISBLANK(N16),"",VLOOKUP(DEC2HEX(HEX2DEC(N16),2),'ID names'!$B$3:$C$94,2,FALSE))</f>
        <v>Agrias</v>
      </c>
      <c r="S16" s="16" t="str">
        <f>IF(ISBLANK(O16),"",VLOOKUP(DEC2HEX(HEX2DEC(O16),2),'ID names'!$B$3:$C$94,2,FALSE))</f>
        <v/>
      </c>
      <c r="T16" s="16" t="str">
        <f>IF(ISBLANK(P16),"",VLOOKUP(DEC2HEX(HEX2DEC(P16),2),'ID names'!$B$3:$C$94,2,FALSE))</f>
        <v/>
      </c>
      <c r="U16" s="16" t="str">
        <f>IF(ISBLANK(Q16),"",VLOOKUP(DEC2HEX(HEX2DEC(Q16),2),'ID names'!$B$3:$C$94,2,FALSE))</f>
        <v/>
      </c>
    </row>
    <row r="17" spans="1:21">
      <c r="A17" s="1" t="str">
        <f t="shared" si="1"/>
        <v>0096</v>
      </c>
      <c r="B17" s="1" t="str">
        <f t="shared" si="2"/>
        <v>22</v>
      </c>
      <c r="C17" s="1" t="str">
        <f t="shared" si="3"/>
        <v>34</v>
      </c>
      <c r="D17" s="1" t="str">
        <f t="shared" si="4"/>
        <v>00</v>
      </c>
      <c r="E17" s="1" t="str">
        <f t="shared" si="5"/>
        <v>00</v>
      </c>
      <c r="F17" s="1">
        <f t="shared" si="6"/>
        <v>15</v>
      </c>
      <c r="G17" s="1" t="str">
        <f t="shared" si="9"/>
        <v>960022340000</v>
      </c>
      <c r="H17" s="1">
        <f t="shared" si="8"/>
        <v>15</v>
      </c>
      <c r="I17" s="1" t="str">
        <f t="shared" si="7"/>
        <v>960022340000</v>
      </c>
      <c r="L17" s="18" t="s">
        <v>113</v>
      </c>
      <c r="M17" s="15" t="s">
        <v>134</v>
      </c>
      <c r="N17" s="15" t="s">
        <v>29</v>
      </c>
      <c r="O17" s="15" t="s">
        <v>31</v>
      </c>
      <c r="P17" s="15"/>
      <c r="Q17" s="15"/>
      <c r="R17" s="16" t="str">
        <f>IF(ISBLANK(N17),"",VLOOKUP(DEC2HEX(HEX2DEC(N17),2),'ID names'!$B$3:$C$94,2,FALSE))</f>
        <v>Mustadio</v>
      </c>
      <c r="S17" s="16" t="str">
        <f>IF(ISBLANK(O17),"",VLOOKUP(DEC2HEX(HEX2DEC(O17),2),'ID names'!$B$3:$C$94,2,FALSE))</f>
        <v>Agrias</v>
      </c>
      <c r="T17" s="16" t="str">
        <f>IF(ISBLANK(P17),"",VLOOKUP(DEC2HEX(HEX2DEC(P17),2),'ID names'!$B$3:$C$94,2,FALSE))</f>
        <v/>
      </c>
      <c r="U17" s="16" t="str">
        <f>IF(ISBLANK(Q17),"",VLOOKUP(DEC2HEX(HEX2DEC(Q17),2),'ID names'!$B$3:$C$94,2,FALSE))</f>
        <v/>
      </c>
    </row>
    <row r="18" spans="1:21">
      <c r="A18" s="1" t="str">
        <f t="shared" si="1"/>
        <v>00A1</v>
      </c>
      <c r="B18" s="1" t="str">
        <f t="shared" si="2"/>
        <v>22</v>
      </c>
      <c r="C18" s="1" t="str">
        <f t="shared" si="3"/>
        <v>00</v>
      </c>
      <c r="D18" s="1" t="str">
        <f t="shared" si="4"/>
        <v>00</v>
      </c>
      <c r="E18" s="1" t="str">
        <f t="shared" si="5"/>
        <v>00</v>
      </c>
      <c r="F18" s="1">
        <f t="shared" si="6"/>
        <v>16</v>
      </c>
      <c r="G18" s="1" t="str">
        <f t="shared" si="9"/>
        <v>A10022000000</v>
      </c>
      <c r="H18" s="1">
        <f t="shared" si="8"/>
        <v>16</v>
      </c>
      <c r="I18" s="1" t="str">
        <f t="shared" si="7"/>
        <v>A10022000000</v>
      </c>
      <c r="L18" s="18" t="s">
        <v>52</v>
      </c>
      <c r="M18" s="15" t="s">
        <v>135</v>
      </c>
      <c r="N18" s="15" t="s">
        <v>29</v>
      </c>
      <c r="O18" s="15"/>
      <c r="P18" s="15"/>
      <c r="Q18" s="15"/>
      <c r="R18" s="16" t="str">
        <f>IF(ISBLANK(N18),"",VLOOKUP(DEC2HEX(HEX2DEC(N18),2),'ID names'!$B$3:$C$94,2,FALSE))</f>
        <v>Mustadio</v>
      </c>
      <c r="S18" s="16" t="str">
        <f>IF(ISBLANK(O18),"",VLOOKUP(DEC2HEX(HEX2DEC(O18),2),'ID names'!$B$3:$C$94,2,FALSE))</f>
        <v/>
      </c>
      <c r="T18" s="16" t="str">
        <f>IF(ISBLANK(P18),"",VLOOKUP(DEC2HEX(HEX2DEC(P18),2),'ID names'!$B$3:$C$94,2,FALSE))</f>
        <v/>
      </c>
      <c r="U18" s="16" t="str">
        <f>IF(ISBLANK(Q18),"",VLOOKUP(DEC2HEX(HEX2DEC(Q18),2),'ID names'!$B$3:$C$94,2,FALSE))</f>
        <v/>
      </c>
    </row>
    <row r="19" spans="1:21">
      <c r="A19" s="1" t="str">
        <f t="shared" si="1"/>
        <v>0100</v>
      </c>
      <c r="B19" s="1" t="str">
        <f t="shared" si="2"/>
        <v>19</v>
      </c>
      <c r="C19" s="1" t="str">
        <f t="shared" si="3"/>
        <v>00</v>
      </c>
      <c r="D19" s="1" t="str">
        <f t="shared" si="4"/>
        <v>00</v>
      </c>
      <c r="E19" s="1" t="str">
        <f t="shared" si="5"/>
        <v>00</v>
      </c>
      <c r="F19" s="1">
        <f t="shared" si="6"/>
        <v>17</v>
      </c>
      <c r="G19" s="1" t="str">
        <f t="shared" si="9"/>
        <v>000119000000</v>
      </c>
      <c r="H19" s="1">
        <f t="shared" si="8"/>
        <v>17</v>
      </c>
      <c r="I19" s="1" t="str">
        <f t="shared" si="7"/>
        <v>000119000000</v>
      </c>
      <c r="L19" s="18" t="s">
        <v>114</v>
      </c>
      <c r="M19" s="15" t="s">
        <v>136</v>
      </c>
      <c r="N19" s="15" t="s">
        <v>27</v>
      </c>
      <c r="O19" s="15"/>
      <c r="P19" s="15"/>
      <c r="Q19" s="15"/>
      <c r="R19" s="16" t="str">
        <f>IF(ISBLANK(N19),"",VLOOKUP(DEC2HEX(HEX2DEC(N19),2),'ID names'!$B$3:$C$94,2,FALSE))</f>
        <v>Rafa</v>
      </c>
      <c r="S19" s="16" t="str">
        <f>IF(ISBLANK(O19),"",VLOOKUP(DEC2HEX(HEX2DEC(O19),2),'ID names'!$B$3:$C$94,2,FALSE))</f>
        <v/>
      </c>
      <c r="T19" s="16" t="str">
        <f>IF(ISBLANK(P19),"",VLOOKUP(DEC2HEX(HEX2DEC(P19),2),'ID names'!$B$3:$C$94,2,FALSE))</f>
        <v/>
      </c>
      <c r="U19" s="16" t="str">
        <f>IF(ISBLANK(Q19),"",VLOOKUP(DEC2HEX(HEX2DEC(Q19),2),'ID names'!$B$3:$C$94,2,FALSE))</f>
        <v/>
      </c>
    </row>
    <row r="20" spans="1:21">
      <c r="A20" s="1" t="str">
        <f t="shared" si="1"/>
        <v>0114</v>
      </c>
      <c r="B20" s="1" t="str">
        <f t="shared" si="2"/>
        <v>19</v>
      </c>
      <c r="C20" s="1" t="str">
        <f t="shared" si="3"/>
        <v>00</v>
      </c>
      <c r="D20" s="1" t="str">
        <f t="shared" si="4"/>
        <v>00</v>
      </c>
      <c r="E20" s="1" t="str">
        <f t="shared" si="5"/>
        <v>00</v>
      </c>
      <c r="F20" s="1">
        <f t="shared" si="6"/>
        <v>18</v>
      </c>
      <c r="G20" s="1" t="str">
        <f t="shared" si="9"/>
        <v>140119000000</v>
      </c>
      <c r="H20" s="1">
        <f t="shared" si="8"/>
        <v>18</v>
      </c>
      <c r="I20" s="1" t="str">
        <f t="shared" si="7"/>
        <v>140119000000</v>
      </c>
      <c r="L20" s="18" t="s">
        <v>115</v>
      </c>
      <c r="M20" s="15" t="s">
        <v>137</v>
      </c>
      <c r="N20" s="15" t="s">
        <v>27</v>
      </c>
      <c r="O20" s="15"/>
      <c r="P20" s="15"/>
      <c r="Q20" s="15"/>
      <c r="R20" s="16" t="str">
        <f>IF(ISBLANK(N20),"",VLOOKUP(DEC2HEX(HEX2DEC(N20),2),'ID names'!$B$3:$C$94,2,FALSE))</f>
        <v>Rafa</v>
      </c>
      <c r="S20" s="16" t="str">
        <f>IF(ISBLANK(O20),"",VLOOKUP(DEC2HEX(HEX2DEC(O20),2),'ID names'!$B$3:$C$94,2,FALSE))</f>
        <v/>
      </c>
      <c r="T20" s="16" t="str">
        <f>IF(ISBLANK(P20),"",VLOOKUP(DEC2HEX(HEX2DEC(P20),2),'ID names'!$B$3:$C$94,2,FALSE))</f>
        <v/>
      </c>
      <c r="U20" s="16" t="str">
        <f>IF(ISBLANK(Q20),"",VLOOKUP(DEC2HEX(HEX2DEC(Q20),2),'ID names'!$B$3:$C$94,2,FALSE))</f>
        <v/>
      </c>
    </row>
    <row r="21" spans="1:21">
      <c r="A21" s="1" t="str">
        <f t="shared" si="1"/>
        <v>01D4</v>
      </c>
      <c r="B21" s="1" t="str">
        <f t="shared" si="2"/>
        <v>1F</v>
      </c>
      <c r="C21" s="1" t="str">
        <f t="shared" si="3"/>
        <v>00</v>
      </c>
      <c r="D21" s="1" t="str">
        <f t="shared" si="4"/>
        <v>00</v>
      </c>
      <c r="E21" s="1" t="str">
        <f t="shared" si="5"/>
        <v>00</v>
      </c>
      <c r="F21" s="1">
        <f t="shared" si="6"/>
        <v>19</v>
      </c>
      <c r="G21" s="1" t="str">
        <f t="shared" si="9"/>
        <v>D4011F000000</v>
      </c>
      <c r="H21" s="1">
        <f t="shared" si="8"/>
        <v>19</v>
      </c>
      <c r="I21" s="1" t="str">
        <f t="shared" si="7"/>
        <v>D4011F000000</v>
      </c>
      <c r="L21" s="18" t="s">
        <v>117</v>
      </c>
      <c r="M21" s="15" t="s">
        <v>138</v>
      </c>
      <c r="N21" s="15" t="s">
        <v>28</v>
      </c>
      <c r="O21" s="15"/>
      <c r="P21" s="15"/>
      <c r="Q21" s="15"/>
      <c r="R21" s="16" t="str">
        <f>IF(ISBLANK(N21),"",VLOOKUP(DEC2HEX(HEX2DEC(N21),2),'ID names'!$B$3:$C$94,2,FALSE))</f>
        <v>Beowulf</v>
      </c>
      <c r="S21" s="16" t="str">
        <f>IF(ISBLANK(O21),"",VLOOKUP(DEC2HEX(HEX2DEC(O21),2),'ID names'!$B$3:$C$94,2,FALSE))</f>
        <v/>
      </c>
      <c r="T21" s="16" t="str">
        <f>IF(ISBLANK(P21),"",VLOOKUP(DEC2HEX(HEX2DEC(P21),2),'ID names'!$B$3:$C$94,2,FALSE))</f>
        <v/>
      </c>
      <c r="U21" s="16" t="str">
        <f>IF(ISBLANK(Q21),"",VLOOKUP(DEC2HEX(HEX2DEC(Q21),2),'ID names'!$B$3:$C$94,2,FALSE))</f>
        <v/>
      </c>
    </row>
    <row r="22" spans="1:21">
      <c r="A22" s="1" t="str">
        <f t="shared" si="1"/>
        <v>01D7</v>
      </c>
      <c r="B22" s="1" t="str">
        <f t="shared" si="2"/>
        <v>1F</v>
      </c>
      <c r="C22" s="1" t="str">
        <f t="shared" si="3"/>
        <v>00</v>
      </c>
      <c r="D22" s="1" t="str">
        <f t="shared" si="4"/>
        <v>00</v>
      </c>
      <c r="E22" s="1" t="str">
        <f t="shared" si="5"/>
        <v>00</v>
      </c>
      <c r="F22" s="1">
        <f t="shared" si="6"/>
        <v>20</v>
      </c>
      <c r="G22" s="1" t="str">
        <f t="shared" si="9"/>
        <v>D7011F000000</v>
      </c>
      <c r="H22" s="1">
        <f t="shared" si="8"/>
        <v>20</v>
      </c>
      <c r="I22" s="1" t="str">
        <f t="shared" si="7"/>
        <v>D7011F000000</v>
      </c>
      <c r="L22" s="18" t="s">
        <v>118</v>
      </c>
      <c r="M22" s="15" t="s">
        <v>139</v>
      </c>
      <c r="N22" s="15" t="s">
        <v>28</v>
      </c>
      <c r="O22" s="15"/>
      <c r="P22" s="15"/>
      <c r="Q22" s="15"/>
      <c r="R22" s="16" t="str">
        <f>IF(ISBLANK(N22),"",VLOOKUP(DEC2HEX(HEX2DEC(N22),2),'ID names'!$B$3:$C$94,2,FALSE))</f>
        <v>Beowulf</v>
      </c>
      <c r="S22" s="16" t="str">
        <f>IF(ISBLANK(O22),"",VLOOKUP(DEC2HEX(HEX2DEC(O22),2),'ID names'!$B$3:$C$94,2,FALSE))</f>
        <v/>
      </c>
      <c r="T22" s="16" t="str">
        <f>IF(ISBLANK(P22),"",VLOOKUP(DEC2HEX(HEX2DEC(P22),2),'ID names'!$B$3:$C$94,2,FALSE))</f>
        <v/>
      </c>
      <c r="U22" s="16" t="str">
        <f>IF(ISBLANK(Q22),"",VLOOKUP(DEC2HEX(HEX2DEC(Q22),2),'ID names'!$B$3:$C$94,2,FALSE))</f>
        <v/>
      </c>
    </row>
    <row r="23" spans="1:21">
      <c r="A23" s="1" t="str">
        <f t="shared" si="1"/>
        <v>01DA</v>
      </c>
      <c r="B23" s="1" t="str">
        <f t="shared" si="2"/>
        <v>1F</v>
      </c>
      <c r="C23" s="1" t="str">
        <f t="shared" si="3"/>
        <v>00</v>
      </c>
      <c r="D23" s="1" t="str">
        <f t="shared" si="4"/>
        <v>00</v>
      </c>
      <c r="E23" s="1" t="str">
        <f t="shared" si="5"/>
        <v>00</v>
      </c>
      <c r="F23" s="1">
        <f t="shared" si="6"/>
        <v>21</v>
      </c>
      <c r="G23" s="1" t="str">
        <f t="shared" si="9"/>
        <v>DA011F000000</v>
      </c>
      <c r="H23" s="1">
        <f t="shared" si="8"/>
        <v>21</v>
      </c>
      <c r="I23" s="1" t="str">
        <f t="shared" si="7"/>
        <v>DA011F000000</v>
      </c>
      <c r="L23" s="18" t="s">
        <v>119</v>
      </c>
      <c r="M23" s="15" t="s">
        <v>140</v>
      </c>
      <c r="N23" s="15" t="s">
        <v>28</v>
      </c>
      <c r="O23" s="15"/>
      <c r="P23" s="15"/>
      <c r="Q23" s="15"/>
      <c r="R23" s="16" t="str">
        <f>IF(ISBLANK(N23),"",VLOOKUP(DEC2HEX(HEX2DEC(N23),2),'ID names'!$B$3:$C$94,2,FALSE))</f>
        <v>Beowulf</v>
      </c>
      <c r="S23" s="16" t="str">
        <f>IF(ISBLANK(O23),"",VLOOKUP(DEC2HEX(HEX2DEC(O23),2),'ID names'!$B$3:$C$94,2,FALSE))</f>
        <v/>
      </c>
      <c r="T23" s="16" t="str">
        <f>IF(ISBLANK(P23),"",VLOOKUP(DEC2HEX(HEX2DEC(P23),2),'ID names'!$B$3:$C$94,2,FALSE))</f>
        <v/>
      </c>
      <c r="U23" s="16" t="str">
        <f>IF(ISBLANK(Q23),"",VLOOKUP(DEC2HEX(HEX2DEC(Q23),2),'ID names'!$B$3:$C$94,2,FALSE))</f>
        <v/>
      </c>
    </row>
    <row r="24" spans="1:21">
      <c r="A24" s="1" t="str">
        <f t="shared" si="1"/>
        <v>01DD</v>
      </c>
      <c r="B24" s="1" t="str">
        <f t="shared" si="2"/>
        <v>1F</v>
      </c>
      <c r="C24" s="1" t="str">
        <f t="shared" si="3"/>
        <v>00</v>
      </c>
      <c r="D24" s="1" t="str">
        <f t="shared" si="4"/>
        <v>00</v>
      </c>
      <c r="E24" s="1" t="str">
        <f t="shared" si="5"/>
        <v>00</v>
      </c>
      <c r="F24" s="1">
        <f t="shared" si="6"/>
        <v>22</v>
      </c>
      <c r="G24" s="1" t="str">
        <f t="shared" si="9"/>
        <v>DD011F000000</v>
      </c>
      <c r="H24" s="1">
        <f t="shared" si="8"/>
        <v>22</v>
      </c>
      <c r="I24" s="1" t="str">
        <f t="shared" si="7"/>
        <v>DD011F000000</v>
      </c>
      <c r="L24" s="18" t="s">
        <v>116</v>
      </c>
      <c r="M24" s="15" t="s">
        <v>141</v>
      </c>
      <c r="N24" s="15" t="s">
        <v>28</v>
      </c>
      <c r="O24" s="15"/>
      <c r="P24" s="15"/>
      <c r="Q24" s="15"/>
      <c r="R24" s="16" t="str">
        <f>IF(ISBLANK(N24),"",VLOOKUP(DEC2HEX(HEX2DEC(N24),2),'ID names'!$B$3:$C$94,2,FALSE))</f>
        <v>Beowulf</v>
      </c>
      <c r="S24" s="16" t="str">
        <f>IF(ISBLANK(O24),"",VLOOKUP(DEC2HEX(HEX2DEC(O24),2),'ID names'!$B$3:$C$94,2,FALSE))</f>
        <v/>
      </c>
      <c r="T24" s="16" t="str">
        <f>IF(ISBLANK(P24),"",VLOOKUP(DEC2HEX(HEX2DEC(P24),2),'ID names'!$B$3:$C$94,2,FALSE))</f>
        <v/>
      </c>
      <c r="U24" s="16" t="str">
        <f>IF(ISBLANK(Q24),"",VLOOKUP(DEC2HEX(HEX2DEC(Q24),2),'ID names'!$B$3:$C$94,2,FALSE))</f>
        <v/>
      </c>
    </row>
    <row r="25" spans="1:21">
      <c r="A25" s="1" t="str">
        <f t="shared" si="1"/>
        <v>0000</v>
      </c>
      <c r="B25" s="1" t="str">
        <f t="shared" si="2"/>
        <v>00</v>
      </c>
      <c r="C25" s="1" t="str">
        <f t="shared" si="3"/>
        <v>00</v>
      </c>
      <c r="D25" s="1" t="str">
        <f t="shared" si="4"/>
        <v>00</v>
      </c>
      <c r="E25" s="1" t="str">
        <f t="shared" si="5"/>
        <v>00</v>
      </c>
      <c r="F25" s="1">
        <f t="shared" si="6"/>
        <v>22</v>
      </c>
      <c r="G25" s="1" t="str">
        <f t="shared" si="9"/>
        <v>000000000000</v>
      </c>
      <c r="H25" s="1">
        <f t="shared" si="8"/>
        <v>23</v>
      </c>
      <c r="I25" s="1" t="str">
        <f t="shared" si="7"/>
        <v/>
      </c>
      <c r="L25" s="18"/>
      <c r="M25" s="15"/>
      <c r="N25" s="15"/>
      <c r="O25" s="15"/>
      <c r="P25" s="15"/>
      <c r="Q25" s="15"/>
      <c r="R25" s="16" t="str">
        <f>IF(ISBLANK(N25),"",VLOOKUP(DEC2HEX(HEX2DEC(N25),2),'ID names'!$B$3:$C$94,2,FALSE))</f>
        <v/>
      </c>
      <c r="S25" s="16" t="str">
        <f>IF(ISBLANK(O25),"",VLOOKUP(DEC2HEX(HEX2DEC(O25),2),'ID names'!$B$3:$C$94,2,FALSE))</f>
        <v/>
      </c>
      <c r="T25" s="16" t="str">
        <f>IF(ISBLANK(P25),"",VLOOKUP(DEC2HEX(HEX2DEC(P25),2),'ID names'!$B$3:$C$94,2,FALSE))</f>
        <v/>
      </c>
      <c r="U25" s="16" t="str">
        <f>IF(ISBLANK(Q25),"",VLOOKUP(DEC2HEX(HEX2DEC(Q25),2),'ID names'!$B$3:$C$94,2,FALSE))</f>
        <v/>
      </c>
    </row>
    <row r="26" spans="1:21">
      <c r="A26" s="1" t="str">
        <f t="shared" si="1"/>
        <v>0000</v>
      </c>
      <c r="B26" s="1" t="str">
        <f t="shared" si="2"/>
        <v>00</v>
      </c>
      <c r="C26" s="1" t="str">
        <f t="shared" si="3"/>
        <v>00</v>
      </c>
      <c r="D26" s="1" t="str">
        <f t="shared" si="4"/>
        <v>00</v>
      </c>
      <c r="E26" s="1" t="str">
        <f t="shared" si="5"/>
        <v>00</v>
      </c>
      <c r="F26" s="1">
        <f t="shared" si="6"/>
        <v>22</v>
      </c>
      <c r="G26" s="1" t="str">
        <f t="shared" si="9"/>
        <v>000000000000</v>
      </c>
      <c r="H26" s="1">
        <f t="shared" si="8"/>
        <v>24</v>
      </c>
      <c r="I26" s="1" t="str">
        <f t="shared" si="7"/>
        <v/>
      </c>
      <c r="L26" s="18"/>
      <c r="M26" s="15"/>
      <c r="N26" s="15"/>
      <c r="O26" s="15"/>
      <c r="P26" s="15"/>
      <c r="Q26" s="15"/>
      <c r="R26" s="16" t="str">
        <f>IF(ISBLANK(N26),"",VLOOKUP(DEC2HEX(HEX2DEC(N26),2),'ID names'!$B$3:$C$94,2,FALSE))</f>
        <v/>
      </c>
      <c r="S26" s="16" t="str">
        <f>IF(ISBLANK(O26),"",VLOOKUP(DEC2HEX(HEX2DEC(O26),2),'ID names'!$B$3:$C$94,2,FALSE))</f>
        <v/>
      </c>
      <c r="T26" s="16" t="str">
        <f>IF(ISBLANK(P26),"",VLOOKUP(DEC2HEX(HEX2DEC(P26),2),'ID names'!$B$3:$C$94,2,FALSE))</f>
        <v/>
      </c>
      <c r="U26" s="16" t="str">
        <f>IF(ISBLANK(Q26),"",VLOOKUP(DEC2HEX(HEX2DEC(Q26),2),'ID names'!$B$3:$C$94,2,FALSE))</f>
        <v/>
      </c>
    </row>
    <row r="27" spans="1:21">
      <c r="A27" s="1" t="str">
        <f t="shared" si="1"/>
        <v>0000</v>
      </c>
      <c r="B27" s="1" t="str">
        <f t="shared" si="2"/>
        <v>00</v>
      </c>
      <c r="C27" s="1" t="str">
        <f t="shared" si="3"/>
        <v>00</v>
      </c>
      <c r="D27" s="1" t="str">
        <f t="shared" si="4"/>
        <v>00</v>
      </c>
      <c r="E27" s="1" t="str">
        <f t="shared" si="5"/>
        <v>00</v>
      </c>
      <c r="F27" s="1">
        <f t="shared" si="6"/>
        <v>22</v>
      </c>
      <c r="G27" s="1" t="str">
        <f t="shared" si="9"/>
        <v>000000000000</v>
      </c>
      <c r="H27" s="1">
        <f t="shared" si="8"/>
        <v>25</v>
      </c>
      <c r="I27" s="1" t="str">
        <f t="shared" si="7"/>
        <v/>
      </c>
      <c r="L27" s="18"/>
      <c r="M27" s="15"/>
      <c r="N27" s="15"/>
      <c r="O27" s="15"/>
      <c r="P27" s="15"/>
      <c r="Q27" s="15"/>
      <c r="R27" s="16" t="str">
        <f>IF(ISBLANK(N27),"",VLOOKUP(DEC2HEX(HEX2DEC(N27),2),'ID names'!$B$3:$C$94,2,FALSE))</f>
        <v/>
      </c>
      <c r="S27" s="16" t="str">
        <f>IF(ISBLANK(O27),"",VLOOKUP(DEC2HEX(HEX2DEC(O27),2),'ID names'!$B$3:$C$94,2,FALSE))</f>
        <v/>
      </c>
      <c r="T27" s="16" t="str">
        <f>IF(ISBLANK(P27),"",VLOOKUP(DEC2HEX(HEX2DEC(P27),2),'ID names'!$B$3:$C$94,2,FALSE))</f>
        <v/>
      </c>
      <c r="U27" s="16" t="str">
        <f>IF(ISBLANK(Q27),"",VLOOKUP(DEC2HEX(HEX2DEC(Q27),2),'ID names'!$B$3:$C$94,2,FALSE))</f>
        <v/>
      </c>
    </row>
    <row r="28" spans="1:21">
      <c r="A28" s="1" t="str">
        <f t="shared" si="1"/>
        <v>0000</v>
      </c>
      <c r="B28" s="1" t="str">
        <f t="shared" si="2"/>
        <v>00</v>
      </c>
      <c r="C28" s="1" t="str">
        <f t="shared" si="3"/>
        <v>00</v>
      </c>
      <c r="D28" s="1" t="str">
        <f t="shared" si="4"/>
        <v>00</v>
      </c>
      <c r="E28" s="1" t="str">
        <f t="shared" si="5"/>
        <v>00</v>
      </c>
      <c r="F28" s="1">
        <f t="shared" si="6"/>
        <v>22</v>
      </c>
      <c r="G28" s="1" t="str">
        <f t="shared" si="9"/>
        <v>000000000000</v>
      </c>
      <c r="H28" s="1">
        <f t="shared" si="8"/>
        <v>26</v>
      </c>
      <c r="I28" s="1" t="str">
        <f t="shared" si="7"/>
        <v/>
      </c>
      <c r="L28" s="18"/>
      <c r="M28" s="15"/>
      <c r="N28" s="15"/>
      <c r="O28" s="15"/>
      <c r="P28" s="15"/>
      <c r="Q28" s="15"/>
      <c r="R28" s="16" t="str">
        <f>IF(ISBLANK(N28),"",VLOOKUP(DEC2HEX(HEX2DEC(N28),2),'ID names'!$B$3:$C$94,2,FALSE))</f>
        <v/>
      </c>
      <c r="S28" s="16" t="str">
        <f>IF(ISBLANK(O28),"",VLOOKUP(DEC2HEX(HEX2DEC(O28),2),'ID names'!$B$3:$C$94,2,FALSE))</f>
        <v/>
      </c>
      <c r="T28" s="16" t="str">
        <f>IF(ISBLANK(P28),"",VLOOKUP(DEC2HEX(HEX2DEC(P28),2),'ID names'!$B$3:$C$94,2,FALSE))</f>
        <v/>
      </c>
      <c r="U28" s="16" t="str">
        <f>IF(ISBLANK(Q28),"",VLOOKUP(DEC2HEX(HEX2DEC(Q28),2),'ID names'!$B$3:$C$94,2,FALSE))</f>
        <v/>
      </c>
    </row>
    <row r="29" spans="1:21">
      <c r="A29" s="1" t="str">
        <f t="shared" si="1"/>
        <v>0000</v>
      </c>
      <c r="B29" s="1" t="str">
        <f t="shared" si="2"/>
        <v>00</v>
      </c>
      <c r="C29" s="1" t="str">
        <f t="shared" si="3"/>
        <v>00</v>
      </c>
      <c r="D29" s="1" t="str">
        <f t="shared" si="4"/>
        <v>00</v>
      </c>
      <c r="E29" s="1" t="str">
        <f t="shared" si="5"/>
        <v>00</v>
      </c>
      <c r="F29" s="1">
        <f t="shared" si="6"/>
        <v>22</v>
      </c>
      <c r="G29" s="1" t="str">
        <f t="shared" si="9"/>
        <v>000000000000</v>
      </c>
      <c r="H29" s="1">
        <f t="shared" si="8"/>
        <v>27</v>
      </c>
      <c r="I29" s="1" t="str">
        <f t="shared" si="7"/>
        <v/>
      </c>
      <c r="L29" s="18"/>
      <c r="M29" s="15"/>
      <c r="N29" s="15"/>
      <c r="O29" s="15"/>
      <c r="P29" s="15"/>
      <c r="Q29" s="15"/>
      <c r="R29" s="16" t="str">
        <f>IF(ISBLANK(N29),"",VLOOKUP(DEC2HEX(HEX2DEC(N29),2),'ID names'!$B$3:$C$94,2,FALSE))</f>
        <v/>
      </c>
      <c r="S29" s="16" t="str">
        <f>IF(ISBLANK(O29),"",VLOOKUP(DEC2HEX(HEX2DEC(O29),2),'ID names'!$B$3:$C$94,2,FALSE))</f>
        <v/>
      </c>
      <c r="T29" s="16" t="str">
        <f>IF(ISBLANK(P29),"",VLOOKUP(DEC2HEX(HEX2DEC(P29),2),'ID names'!$B$3:$C$94,2,FALSE))</f>
        <v/>
      </c>
      <c r="U29" s="16" t="str">
        <f>IF(ISBLANK(Q29),"",VLOOKUP(DEC2HEX(HEX2DEC(Q29),2),'ID names'!$B$3:$C$94,2,FALSE))</f>
        <v/>
      </c>
    </row>
    <row r="30" spans="1:21">
      <c r="A30" s="1" t="str">
        <f t="shared" si="1"/>
        <v>0000</v>
      </c>
      <c r="B30" s="1" t="str">
        <f t="shared" si="2"/>
        <v>00</v>
      </c>
      <c r="C30" s="1" t="str">
        <f t="shared" si="3"/>
        <v>00</v>
      </c>
      <c r="D30" s="1" t="str">
        <f t="shared" si="4"/>
        <v>00</v>
      </c>
      <c r="E30" s="1" t="str">
        <f t="shared" si="5"/>
        <v>00</v>
      </c>
      <c r="F30" s="1">
        <f t="shared" si="6"/>
        <v>22</v>
      </c>
      <c r="G30" s="1" t="str">
        <f t="shared" si="9"/>
        <v>000000000000</v>
      </c>
      <c r="H30" s="1">
        <f t="shared" si="8"/>
        <v>28</v>
      </c>
      <c r="I30" s="1" t="str">
        <f t="shared" si="7"/>
        <v/>
      </c>
      <c r="L30" s="18"/>
      <c r="M30" s="15"/>
      <c r="N30" s="15"/>
      <c r="O30" s="15"/>
      <c r="P30" s="15"/>
      <c r="Q30" s="15"/>
      <c r="R30" s="16" t="str">
        <f>IF(ISBLANK(N30),"",VLOOKUP(DEC2HEX(HEX2DEC(N30),2),'ID names'!$B$3:$C$94,2,FALSE))</f>
        <v/>
      </c>
      <c r="S30" s="16" t="str">
        <f>IF(ISBLANK(O30),"",VLOOKUP(DEC2HEX(HEX2DEC(O30),2),'ID names'!$B$3:$C$94,2,FALSE))</f>
        <v/>
      </c>
      <c r="T30" s="16" t="str">
        <f>IF(ISBLANK(P30),"",VLOOKUP(DEC2HEX(HEX2DEC(P30),2),'ID names'!$B$3:$C$94,2,FALSE))</f>
        <v/>
      </c>
      <c r="U30" s="16" t="str">
        <f>IF(ISBLANK(Q30),"",VLOOKUP(DEC2HEX(HEX2DEC(Q30),2),'ID names'!$B$3:$C$94,2,FALSE))</f>
        <v/>
      </c>
    </row>
    <row r="31" spans="1:21">
      <c r="A31" s="1" t="str">
        <f t="shared" si="1"/>
        <v>0000</v>
      </c>
      <c r="B31" s="1" t="str">
        <f t="shared" si="2"/>
        <v>00</v>
      </c>
      <c r="C31" s="1" t="str">
        <f t="shared" si="3"/>
        <v>00</v>
      </c>
      <c r="D31" s="1" t="str">
        <f t="shared" si="4"/>
        <v>00</v>
      </c>
      <c r="E31" s="1" t="str">
        <f t="shared" si="5"/>
        <v>00</v>
      </c>
      <c r="F31" s="1">
        <f t="shared" si="6"/>
        <v>22</v>
      </c>
      <c r="G31" s="1" t="str">
        <f t="shared" si="9"/>
        <v>000000000000</v>
      </c>
      <c r="H31" s="1">
        <f t="shared" si="8"/>
        <v>29</v>
      </c>
      <c r="I31" s="1" t="str">
        <f t="shared" si="7"/>
        <v/>
      </c>
      <c r="L31" s="18"/>
      <c r="M31" s="15"/>
      <c r="N31" s="15"/>
      <c r="O31" s="15"/>
      <c r="P31" s="15"/>
      <c r="Q31" s="15"/>
      <c r="R31" s="16" t="str">
        <f>IF(ISBLANK(N31),"",VLOOKUP(DEC2HEX(HEX2DEC(N31),2),'ID names'!$B$3:$C$94,2,FALSE))</f>
        <v/>
      </c>
      <c r="S31" s="16" t="str">
        <f>IF(ISBLANK(O31),"",VLOOKUP(DEC2HEX(HEX2DEC(O31),2),'ID names'!$B$3:$C$94,2,FALSE))</f>
        <v/>
      </c>
      <c r="T31" s="16" t="str">
        <f>IF(ISBLANK(P31),"",VLOOKUP(DEC2HEX(HEX2DEC(P31),2),'ID names'!$B$3:$C$94,2,FALSE))</f>
        <v/>
      </c>
      <c r="U31" s="16" t="str">
        <f>IF(ISBLANK(Q31),"",VLOOKUP(DEC2HEX(HEX2DEC(Q31),2),'ID names'!$B$3:$C$94,2,FALSE))</f>
        <v/>
      </c>
    </row>
    <row r="32" spans="1:21">
      <c r="A32" s="1" t="str">
        <f t="shared" si="1"/>
        <v>0000</v>
      </c>
      <c r="B32" s="1" t="str">
        <f t="shared" si="2"/>
        <v>00</v>
      </c>
      <c r="C32" s="1" t="str">
        <f t="shared" si="3"/>
        <v>00</v>
      </c>
      <c r="D32" s="1" t="str">
        <f t="shared" si="4"/>
        <v>00</v>
      </c>
      <c r="E32" s="1" t="str">
        <f t="shared" si="5"/>
        <v>00</v>
      </c>
      <c r="F32" s="1">
        <f t="shared" si="6"/>
        <v>22</v>
      </c>
      <c r="G32" s="1" t="str">
        <f t="shared" si="9"/>
        <v>000000000000</v>
      </c>
      <c r="H32" s="1">
        <f t="shared" si="8"/>
        <v>30</v>
      </c>
      <c r="I32" s="1" t="str">
        <f t="shared" si="7"/>
        <v/>
      </c>
      <c r="L32" s="18"/>
      <c r="M32" s="15"/>
      <c r="N32" s="15"/>
      <c r="O32" s="15"/>
      <c r="P32" s="15"/>
      <c r="Q32" s="15"/>
      <c r="R32" s="16" t="str">
        <f>IF(ISBLANK(N32),"",VLOOKUP(DEC2HEX(HEX2DEC(N32),2),'ID names'!$B$3:$C$94,2,FALSE))</f>
        <v/>
      </c>
      <c r="S32" s="16" t="str">
        <f>IF(ISBLANK(O32),"",VLOOKUP(DEC2HEX(HEX2DEC(O32),2),'ID names'!$B$3:$C$94,2,FALSE))</f>
        <v/>
      </c>
      <c r="T32" s="16" t="str">
        <f>IF(ISBLANK(P32),"",VLOOKUP(DEC2HEX(HEX2DEC(P32),2),'ID names'!$B$3:$C$94,2,FALSE))</f>
        <v/>
      </c>
      <c r="U32" s="16" t="str">
        <f>IF(ISBLANK(Q32),"",VLOOKUP(DEC2HEX(HEX2DEC(Q32),2),'ID names'!$B$3:$C$94,2,FALSE))</f>
        <v/>
      </c>
    </row>
    <row r="33" spans="1:21">
      <c r="A33" s="1" t="str">
        <f t="shared" si="1"/>
        <v>0000</v>
      </c>
      <c r="B33" s="1" t="str">
        <f t="shared" si="2"/>
        <v>00</v>
      </c>
      <c r="C33" s="1" t="str">
        <f t="shared" si="3"/>
        <v>00</v>
      </c>
      <c r="D33" s="1" t="str">
        <f t="shared" si="4"/>
        <v>00</v>
      </c>
      <c r="E33" s="1" t="str">
        <f t="shared" si="5"/>
        <v>00</v>
      </c>
      <c r="F33" s="1">
        <f t="shared" si="6"/>
        <v>22</v>
      </c>
      <c r="G33" s="1" t="str">
        <f t="shared" si="9"/>
        <v>000000000000</v>
      </c>
      <c r="H33" s="1">
        <f t="shared" si="8"/>
        <v>31</v>
      </c>
      <c r="I33" s="1" t="str">
        <f t="shared" si="7"/>
        <v/>
      </c>
      <c r="L33" s="18"/>
      <c r="M33" s="15"/>
      <c r="N33" s="15"/>
      <c r="O33" s="15"/>
      <c r="P33" s="15"/>
      <c r="Q33" s="15"/>
      <c r="R33" s="16" t="str">
        <f>IF(ISBLANK(N33),"",VLOOKUP(DEC2HEX(HEX2DEC(N33),2),'ID names'!$B$3:$C$94,2,FALSE))</f>
        <v/>
      </c>
      <c r="S33" s="16" t="str">
        <f>IF(ISBLANK(O33),"",VLOOKUP(DEC2HEX(HEX2DEC(O33),2),'ID names'!$B$3:$C$94,2,FALSE))</f>
        <v/>
      </c>
      <c r="T33" s="16" t="str">
        <f>IF(ISBLANK(P33),"",VLOOKUP(DEC2HEX(HEX2DEC(P33),2),'ID names'!$B$3:$C$94,2,FALSE))</f>
        <v/>
      </c>
      <c r="U33" s="16" t="str">
        <f>IF(ISBLANK(Q33),"",VLOOKUP(DEC2HEX(HEX2DEC(Q33),2),'ID names'!$B$3:$C$94,2,FALSE))</f>
        <v/>
      </c>
    </row>
    <row r="34" spans="1:21">
      <c r="A34" s="1" t="str">
        <f t="shared" si="1"/>
        <v>0000</v>
      </c>
      <c r="B34" s="1" t="str">
        <f t="shared" si="2"/>
        <v>00</v>
      </c>
      <c r="C34" s="1" t="str">
        <f t="shared" si="3"/>
        <v>00</v>
      </c>
      <c r="D34" s="1" t="str">
        <f t="shared" si="4"/>
        <v>00</v>
      </c>
      <c r="E34" s="1" t="str">
        <f t="shared" si="5"/>
        <v>00</v>
      </c>
      <c r="F34" s="1">
        <f t="shared" si="6"/>
        <v>22</v>
      </c>
      <c r="G34" s="1" t="str">
        <f t="shared" si="9"/>
        <v>000000000000</v>
      </c>
      <c r="H34" s="1">
        <f t="shared" si="8"/>
        <v>32</v>
      </c>
      <c r="I34" s="1" t="str">
        <f t="shared" si="7"/>
        <v/>
      </c>
      <c r="L34" s="18"/>
      <c r="M34" s="15"/>
      <c r="N34" s="15"/>
      <c r="O34" s="15"/>
      <c r="P34" s="15"/>
      <c r="Q34" s="15"/>
      <c r="R34" s="16" t="str">
        <f>IF(ISBLANK(N34),"",VLOOKUP(DEC2HEX(HEX2DEC(N34),2),'ID names'!$B$3:$C$94,2,FALSE))</f>
        <v/>
      </c>
      <c r="S34" s="16" t="str">
        <f>IF(ISBLANK(O34),"",VLOOKUP(DEC2HEX(HEX2DEC(O34),2),'ID names'!$B$3:$C$94,2,FALSE))</f>
        <v/>
      </c>
      <c r="T34" s="16" t="str">
        <f>IF(ISBLANK(P34),"",VLOOKUP(DEC2HEX(HEX2DEC(P34),2),'ID names'!$B$3:$C$94,2,FALSE))</f>
        <v/>
      </c>
      <c r="U34" s="16" t="str">
        <f>IF(ISBLANK(Q34),"",VLOOKUP(DEC2HEX(HEX2DEC(Q34),2),'ID names'!$B$3:$C$94,2,FALSE))</f>
        <v/>
      </c>
    </row>
    <row r="35" spans="1:21">
      <c r="A35" s="1" t="str">
        <f t="shared" si="1"/>
        <v>0000</v>
      </c>
      <c r="B35" s="1" t="str">
        <f t="shared" si="2"/>
        <v>00</v>
      </c>
      <c r="C35" s="1" t="str">
        <f t="shared" si="3"/>
        <v>00</v>
      </c>
      <c r="D35" s="1" t="str">
        <f t="shared" si="4"/>
        <v>00</v>
      </c>
      <c r="E35" s="1" t="str">
        <f t="shared" si="5"/>
        <v>00</v>
      </c>
      <c r="F35" s="1">
        <f t="shared" si="6"/>
        <v>22</v>
      </c>
      <c r="G35" s="1" t="str">
        <f t="shared" si="9"/>
        <v>000000000000</v>
      </c>
      <c r="H35" s="1">
        <f t="shared" si="8"/>
        <v>33</v>
      </c>
      <c r="I35" s="1" t="str">
        <f t="shared" si="7"/>
        <v/>
      </c>
      <c r="L35" s="18"/>
      <c r="M35" s="15"/>
      <c r="N35" s="15"/>
      <c r="O35" s="15"/>
      <c r="P35" s="15"/>
      <c r="Q35" s="15"/>
      <c r="R35" s="16" t="str">
        <f>IF(ISBLANK(N35),"",VLOOKUP(DEC2HEX(HEX2DEC(N35),2),'ID names'!$B$3:$C$94,2,FALSE))</f>
        <v/>
      </c>
      <c r="S35" s="16" t="str">
        <f>IF(ISBLANK(O35),"",VLOOKUP(DEC2HEX(HEX2DEC(O35),2),'ID names'!$B$3:$C$94,2,FALSE))</f>
        <v/>
      </c>
      <c r="T35" s="16" t="str">
        <f>IF(ISBLANK(P35),"",VLOOKUP(DEC2HEX(HEX2DEC(P35),2),'ID names'!$B$3:$C$94,2,FALSE))</f>
        <v/>
      </c>
      <c r="U35" s="16" t="str">
        <f>IF(ISBLANK(Q35),"",VLOOKUP(DEC2HEX(HEX2DEC(Q35),2),'ID names'!$B$3:$C$94,2,FALSE))</f>
        <v/>
      </c>
    </row>
    <row r="36" spans="1:21">
      <c r="A36" s="1" t="str">
        <f t="shared" si="1"/>
        <v>0000</v>
      </c>
      <c r="B36" s="1" t="str">
        <f t="shared" si="2"/>
        <v>00</v>
      </c>
      <c r="C36" s="1" t="str">
        <f t="shared" si="3"/>
        <v>00</v>
      </c>
      <c r="D36" s="1" t="str">
        <f t="shared" si="4"/>
        <v>00</v>
      </c>
      <c r="E36" s="1" t="str">
        <f t="shared" si="5"/>
        <v>00</v>
      </c>
      <c r="F36" s="1">
        <f t="shared" si="6"/>
        <v>22</v>
      </c>
      <c r="G36" s="1" t="str">
        <f t="shared" si="9"/>
        <v>000000000000</v>
      </c>
      <c r="H36" s="1">
        <f t="shared" si="8"/>
        <v>34</v>
      </c>
      <c r="I36" s="1" t="str">
        <f t="shared" si="7"/>
        <v/>
      </c>
      <c r="L36" s="18"/>
      <c r="M36" s="15"/>
      <c r="N36" s="15"/>
      <c r="O36" s="15"/>
      <c r="P36" s="15"/>
      <c r="Q36" s="15"/>
      <c r="R36" s="16" t="str">
        <f>IF(ISBLANK(N36),"",VLOOKUP(DEC2HEX(HEX2DEC(N36),2),'ID names'!$B$3:$C$94,2,FALSE))</f>
        <v/>
      </c>
      <c r="S36" s="16" t="str">
        <f>IF(ISBLANK(O36),"",VLOOKUP(DEC2HEX(HEX2DEC(O36),2),'ID names'!$B$3:$C$94,2,FALSE))</f>
        <v/>
      </c>
      <c r="T36" s="16" t="str">
        <f>IF(ISBLANK(P36),"",VLOOKUP(DEC2HEX(HEX2DEC(P36),2),'ID names'!$B$3:$C$94,2,FALSE))</f>
        <v/>
      </c>
      <c r="U36" s="16" t="str">
        <f>IF(ISBLANK(Q36),"",VLOOKUP(DEC2HEX(HEX2DEC(Q36),2),'ID names'!$B$3:$C$94,2,FALSE))</f>
        <v/>
      </c>
    </row>
    <row r="37" spans="1:21">
      <c r="A37" s="1" t="str">
        <f t="shared" si="1"/>
        <v>0000</v>
      </c>
      <c r="B37" s="1" t="str">
        <f t="shared" si="2"/>
        <v>00</v>
      </c>
      <c r="C37" s="1" t="str">
        <f t="shared" si="3"/>
        <v>00</v>
      </c>
      <c r="D37" s="1" t="str">
        <f t="shared" si="4"/>
        <v>00</v>
      </c>
      <c r="E37" s="1" t="str">
        <f t="shared" si="5"/>
        <v>00</v>
      </c>
      <c r="F37" s="1">
        <f t="shared" si="6"/>
        <v>22</v>
      </c>
      <c r="G37" s="1" t="str">
        <f t="shared" si="9"/>
        <v>000000000000</v>
      </c>
      <c r="H37" s="1">
        <f t="shared" si="8"/>
        <v>35</v>
      </c>
      <c r="I37" s="1" t="str">
        <f t="shared" si="7"/>
        <v/>
      </c>
      <c r="L37" s="18"/>
      <c r="M37" s="15"/>
      <c r="N37" s="15"/>
      <c r="O37" s="15"/>
      <c r="P37" s="15"/>
      <c r="Q37" s="15"/>
      <c r="R37" s="16" t="str">
        <f>IF(ISBLANK(N37),"",VLOOKUP(DEC2HEX(HEX2DEC(N37),2),'ID names'!$B$3:$C$94,2,FALSE))</f>
        <v/>
      </c>
      <c r="S37" s="16" t="str">
        <f>IF(ISBLANK(O37),"",VLOOKUP(DEC2HEX(HEX2DEC(O37),2),'ID names'!$B$3:$C$94,2,FALSE))</f>
        <v/>
      </c>
      <c r="T37" s="16" t="str">
        <f>IF(ISBLANK(P37),"",VLOOKUP(DEC2HEX(HEX2DEC(P37),2),'ID names'!$B$3:$C$94,2,FALSE))</f>
        <v/>
      </c>
      <c r="U37" s="16" t="str">
        <f>IF(ISBLANK(Q37),"",VLOOKUP(DEC2HEX(HEX2DEC(Q37),2),'ID names'!$B$3:$C$94,2,FALSE))</f>
        <v/>
      </c>
    </row>
    <row r="38" spans="1:21">
      <c r="A38" s="1" t="str">
        <f t="shared" si="1"/>
        <v>0000</v>
      </c>
      <c r="B38" s="1" t="str">
        <f t="shared" si="2"/>
        <v>00</v>
      </c>
      <c r="C38" s="1" t="str">
        <f t="shared" si="3"/>
        <v>00</v>
      </c>
      <c r="D38" s="1" t="str">
        <f t="shared" si="4"/>
        <v>00</v>
      </c>
      <c r="E38" s="1" t="str">
        <f t="shared" si="5"/>
        <v>00</v>
      </c>
      <c r="F38" s="1">
        <f t="shared" si="6"/>
        <v>22</v>
      </c>
      <c r="G38" s="1" t="str">
        <f t="shared" si="9"/>
        <v>000000000000</v>
      </c>
      <c r="H38" s="1">
        <f t="shared" si="8"/>
        <v>36</v>
      </c>
      <c r="I38" s="1" t="str">
        <f t="shared" si="7"/>
        <v/>
      </c>
      <c r="L38" s="18"/>
      <c r="M38" s="15"/>
      <c r="N38" s="15"/>
      <c r="O38" s="15"/>
      <c r="P38" s="15"/>
      <c r="Q38" s="15"/>
      <c r="R38" s="16" t="str">
        <f>IF(ISBLANK(N38),"",VLOOKUP(DEC2HEX(HEX2DEC(N38),2),'ID names'!$B$3:$C$94,2,FALSE))</f>
        <v/>
      </c>
      <c r="S38" s="16" t="str">
        <f>IF(ISBLANK(O38),"",VLOOKUP(DEC2HEX(HEX2DEC(O38),2),'ID names'!$B$3:$C$94,2,FALSE))</f>
        <v/>
      </c>
      <c r="T38" s="16" t="str">
        <f>IF(ISBLANK(P38),"",VLOOKUP(DEC2HEX(HEX2DEC(P38),2),'ID names'!$B$3:$C$94,2,FALSE))</f>
        <v/>
      </c>
      <c r="U38" s="16" t="str">
        <f>IF(ISBLANK(Q38),"",VLOOKUP(DEC2HEX(HEX2DEC(Q38),2),'ID names'!$B$3:$C$94,2,FALSE))</f>
        <v/>
      </c>
    </row>
    <row r="39" spans="1:21">
      <c r="A39" s="1" t="str">
        <f t="shared" si="1"/>
        <v>0000</v>
      </c>
      <c r="B39" s="1" t="str">
        <f t="shared" si="2"/>
        <v>00</v>
      </c>
      <c r="C39" s="1" t="str">
        <f t="shared" si="3"/>
        <v>00</v>
      </c>
      <c r="D39" s="1" t="str">
        <f t="shared" si="4"/>
        <v>00</v>
      </c>
      <c r="E39" s="1" t="str">
        <f t="shared" si="5"/>
        <v>00</v>
      </c>
      <c r="F39" s="1">
        <f t="shared" si="6"/>
        <v>22</v>
      </c>
      <c r="G39" s="1" t="str">
        <f t="shared" si="9"/>
        <v>000000000000</v>
      </c>
      <c r="H39" s="1">
        <f t="shared" si="8"/>
        <v>37</v>
      </c>
      <c r="I39" s="1" t="str">
        <f t="shared" si="7"/>
        <v/>
      </c>
      <c r="L39" s="18"/>
      <c r="M39" s="15"/>
      <c r="N39" s="15"/>
      <c r="O39" s="15"/>
      <c r="P39" s="15"/>
      <c r="Q39" s="15"/>
      <c r="R39" s="16" t="str">
        <f>IF(ISBLANK(N39),"",VLOOKUP(DEC2HEX(HEX2DEC(N39),2),'ID names'!$B$3:$C$94,2,FALSE))</f>
        <v/>
      </c>
      <c r="S39" s="16" t="str">
        <f>IF(ISBLANK(O39),"",VLOOKUP(DEC2HEX(HEX2DEC(O39),2),'ID names'!$B$3:$C$94,2,FALSE))</f>
        <v/>
      </c>
      <c r="T39" s="16" t="str">
        <f>IF(ISBLANK(P39),"",VLOOKUP(DEC2HEX(HEX2DEC(P39),2),'ID names'!$B$3:$C$94,2,FALSE))</f>
        <v/>
      </c>
      <c r="U39" s="16" t="str">
        <f>IF(ISBLANK(Q39),"",VLOOKUP(DEC2HEX(HEX2DEC(Q39),2),'ID names'!$B$3:$C$94,2,FALSE))</f>
        <v/>
      </c>
    </row>
    <row r="40" spans="1:21">
      <c r="A40" s="1" t="str">
        <f t="shared" si="1"/>
        <v>0000</v>
      </c>
      <c r="B40" s="1" t="str">
        <f t="shared" si="2"/>
        <v>00</v>
      </c>
      <c r="C40" s="1" t="str">
        <f t="shared" si="3"/>
        <v>00</v>
      </c>
      <c r="D40" s="1" t="str">
        <f t="shared" si="4"/>
        <v>00</v>
      </c>
      <c r="E40" s="1" t="str">
        <f t="shared" si="5"/>
        <v>00</v>
      </c>
      <c r="F40" s="1">
        <f t="shared" si="6"/>
        <v>22</v>
      </c>
      <c r="G40" s="1" t="str">
        <f t="shared" si="9"/>
        <v>000000000000</v>
      </c>
      <c r="H40" s="1">
        <f t="shared" si="8"/>
        <v>38</v>
      </c>
      <c r="I40" s="1" t="str">
        <f t="shared" si="7"/>
        <v/>
      </c>
      <c r="L40" s="18"/>
      <c r="M40" s="15"/>
      <c r="N40" s="15"/>
      <c r="O40" s="15"/>
      <c r="P40" s="15"/>
      <c r="Q40" s="15"/>
      <c r="R40" s="16" t="str">
        <f>IF(ISBLANK(N40),"",VLOOKUP(DEC2HEX(HEX2DEC(N40),2),'ID names'!$B$3:$C$94,2,FALSE))</f>
        <v/>
      </c>
      <c r="S40" s="16" t="str">
        <f>IF(ISBLANK(O40),"",VLOOKUP(DEC2HEX(HEX2DEC(O40),2),'ID names'!$B$3:$C$94,2,FALSE))</f>
        <v/>
      </c>
      <c r="T40" s="16" t="str">
        <f>IF(ISBLANK(P40),"",VLOOKUP(DEC2HEX(HEX2DEC(P40),2),'ID names'!$B$3:$C$94,2,FALSE))</f>
        <v/>
      </c>
      <c r="U40" s="16" t="str">
        <f>IF(ISBLANK(Q40),"",VLOOKUP(DEC2HEX(HEX2DEC(Q40),2),'ID names'!$B$3:$C$94,2,FALSE))</f>
        <v/>
      </c>
    </row>
    <row r="41" spans="1:21">
      <c r="A41" s="1" t="str">
        <f t="shared" si="1"/>
        <v>0000</v>
      </c>
      <c r="B41" s="1" t="str">
        <f t="shared" si="2"/>
        <v>00</v>
      </c>
      <c r="C41" s="1" t="str">
        <f t="shared" si="3"/>
        <v>00</v>
      </c>
      <c r="D41" s="1" t="str">
        <f t="shared" si="4"/>
        <v>00</v>
      </c>
      <c r="E41" s="1" t="str">
        <f t="shared" si="5"/>
        <v>00</v>
      </c>
      <c r="F41" s="1">
        <f t="shared" si="6"/>
        <v>22</v>
      </c>
      <c r="G41" s="1" t="str">
        <f t="shared" si="9"/>
        <v>000000000000</v>
      </c>
      <c r="H41" s="1">
        <f t="shared" si="8"/>
        <v>39</v>
      </c>
      <c r="I41" s="1" t="str">
        <f t="shared" si="7"/>
        <v/>
      </c>
      <c r="L41" s="18"/>
      <c r="M41" s="15"/>
      <c r="N41" s="15"/>
      <c r="O41" s="15"/>
      <c r="P41" s="15"/>
      <c r="Q41" s="15"/>
      <c r="R41" s="16" t="str">
        <f>IF(ISBLANK(N41),"",VLOOKUP(DEC2HEX(HEX2DEC(N41),2),'ID names'!$B$3:$C$94,2,FALSE))</f>
        <v/>
      </c>
      <c r="S41" s="16" t="str">
        <f>IF(ISBLANK(O41),"",VLOOKUP(DEC2HEX(HEX2DEC(O41),2),'ID names'!$B$3:$C$94,2,FALSE))</f>
        <v/>
      </c>
      <c r="T41" s="16" t="str">
        <f>IF(ISBLANK(P41),"",VLOOKUP(DEC2HEX(HEX2DEC(P41),2),'ID names'!$B$3:$C$94,2,FALSE))</f>
        <v/>
      </c>
      <c r="U41" s="16" t="str">
        <f>IF(ISBLANK(Q41),"",VLOOKUP(DEC2HEX(HEX2DEC(Q41),2),'ID names'!$B$3:$C$94,2,FALSE))</f>
        <v/>
      </c>
    </row>
    <row r="42" spans="1:21">
      <c r="A42" s="1" t="str">
        <f t="shared" si="1"/>
        <v>0000</v>
      </c>
      <c r="B42" s="1" t="str">
        <f t="shared" si="2"/>
        <v>00</v>
      </c>
      <c r="C42" s="1" t="str">
        <f t="shared" si="3"/>
        <v>00</v>
      </c>
      <c r="D42" s="1" t="str">
        <f t="shared" si="4"/>
        <v>00</v>
      </c>
      <c r="E42" s="1" t="str">
        <f t="shared" si="5"/>
        <v>00</v>
      </c>
      <c r="F42" s="1">
        <f t="shared" si="6"/>
        <v>22</v>
      </c>
      <c r="G42" s="1" t="str">
        <f t="shared" si="9"/>
        <v>000000000000</v>
      </c>
      <c r="H42" s="1">
        <f t="shared" si="8"/>
        <v>40</v>
      </c>
      <c r="I42" s="1" t="str">
        <f t="shared" si="7"/>
        <v/>
      </c>
      <c r="L42" s="18"/>
      <c r="M42" s="15"/>
      <c r="N42" s="15"/>
      <c r="O42" s="15"/>
      <c r="P42" s="15"/>
      <c r="Q42" s="15"/>
      <c r="R42" s="16" t="str">
        <f>IF(ISBLANK(N42),"",VLOOKUP(DEC2HEX(HEX2DEC(N42),2),'ID names'!$B$3:$C$94,2,FALSE))</f>
        <v/>
      </c>
      <c r="S42" s="16" t="str">
        <f>IF(ISBLANK(O42),"",VLOOKUP(DEC2HEX(HEX2DEC(O42),2),'ID names'!$B$3:$C$94,2,FALSE))</f>
        <v/>
      </c>
      <c r="T42" s="16" t="str">
        <f>IF(ISBLANK(P42),"",VLOOKUP(DEC2HEX(HEX2DEC(P42),2),'ID names'!$B$3:$C$94,2,FALSE))</f>
        <v/>
      </c>
      <c r="U42" s="16" t="str">
        <f>IF(ISBLANK(Q42),"",VLOOKUP(DEC2HEX(HEX2DEC(Q42),2),'ID names'!$B$3:$C$94,2,FALSE))</f>
        <v/>
      </c>
    </row>
    <row r="43" spans="1:21">
      <c r="A43" s="1" t="str">
        <f t="shared" si="1"/>
        <v>0000</v>
      </c>
      <c r="B43" s="1" t="str">
        <f t="shared" si="2"/>
        <v>00</v>
      </c>
      <c r="C43" s="1" t="str">
        <f t="shared" si="3"/>
        <v>00</v>
      </c>
      <c r="D43" s="1" t="str">
        <f t="shared" si="4"/>
        <v>00</v>
      </c>
      <c r="E43" s="1" t="str">
        <f t="shared" si="5"/>
        <v>00</v>
      </c>
      <c r="F43" s="1">
        <f t="shared" si="6"/>
        <v>22</v>
      </c>
      <c r="G43" s="1" t="str">
        <f t="shared" si="9"/>
        <v>000000000000</v>
      </c>
      <c r="H43" s="1">
        <f t="shared" si="8"/>
        <v>41</v>
      </c>
      <c r="I43" s="1" t="str">
        <f t="shared" si="7"/>
        <v/>
      </c>
      <c r="L43" s="18"/>
      <c r="M43" s="15"/>
      <c r="N43" s="15"/>
      <c r="O43" s="15"/>
      <c r="P43" s="15"/>
      <c r="Q43" s="15"/>
      <c r="R43" s="16" t="str">
        <f>IF(ISBLANK(N43),"",VLOOKUP(DEC2HEX(HEX2DEC(N43),2),'ID names'!$B$3:$C$94,2,FALSE))</f>
        <v/>
      </c>
      <c r="S43" s="16" t="str">
        <f>IF(ISBLANK(O43),"",VLOOKUP(DEC2HEX(HEX2DEC(O43),2),'ID names'!$B$3:$C$94,2,FALSE))</f>
        <v/>
      </c>
      <c r="T43" s="16" t="str">
        <f>IF(ISBLANK(P43),"",VLOOKUP(DEC2HEX(HEX2DEC(P43),2),'ID names'!$B$3:$C$94,2,FALSE))</f>
        <v/>
      </c>
      <c r="U43" s="16" t="str">
        <f>IF(ISBLANK(Q43),"",VLOOKUP(DEC2HEX(HEX2DEC(Q43),2),'ID names'!$B$3:$C$94,2,FALSE))</f>
        <v/>
      </c>
    </row>
    <row r="44" spans="1:21">
      <c r="A44" s="1" t="str">
        <f t="shared" si="1"/>
        <v>0000</v>
      </c>
      <c r="B44" s="1" t="str">
        <f t="shared" si="2"/>
        <v>00</v>
      </c>
      <c r="C44" s="1" t="str">
        <f t="shared" si="3"/>
        <v>00</v>
      </c>
      <c r="D44" s="1" t="str">
        <f t="shared" si="4"/>
        <v>00</v>
      </c>
      <c r="E44" s="1" t="str">
        <f t="shared" si="5"/>
        <v>00</v>
      </c>
      <c r="F44" s="1">
        <f t="shared" si="6"/>
        <v>22</v>
      </c>
      <c r="G44" s="1" t="str">
        <f t="shared" si="9"/>
        <v>000000000000</v>
      </c>
      <c r="H44" s="1">
        <f t="shared" si="8"/>
        <v>42</v>
      </c>
      <c r="I44" s="1" t="str">
        <f t="shared" si="7"/>
        <v/>
      </c>
      <c r="L44" s="18"/>
      <c r="M44" s="15"/>
      <c r="N44" s="15"/>
      <c r="O44" s="15"/>
      <c r="P44" s="15"/>
      <c r="Q44" s="15"/>
      <c r="R44" s="16" t="str">
        <f>IF(ISBLANK(N44),"",VLOOKUP(DEC2HEX(HEX2DEC(N44),2),'ID names'!$B$3:$C$94,2,FALSE))</f>
        <v/>
      </c>
      <c r="S44" s="16" t="str">
        <f>IF(ISBLANK(O44),"",VLOOKUP(DEC2HEX(HEX2DEC(O44),2),'ID names'!$B$3:$C$94,2,FALSE))</f>
        <v/>
      </c>
      <c r="T44" s="16" t="str">
        <f>IF(ISBLANK(P44),"",VLOOKUP(DEC2HEX(HEX2DEC(P44),2),'ID names'!$B$3:$C$94,2,FALSE))</f>
        <v/>
      </c>
      <c r="U44" s="16" t="str">
        <f>IF(ISBLANK(Q44),"",VLOOKUP(DEC2HEX(HEX2DEC(Q44),2),'ID names'!$B$3:$C$94,2,FALSE))</f>
        <v/>
      </c>
    </row>
    <row r="45" spans="1:21">
      <c r="A45" s="1" t="str">
        <f t="shared" si="1"/>
        <v>0000</v>
      </c>
      <c r="B45" s="1" t="str">
        <f t="shared" si="2"/>
        <v>00</v>
      </c>
      <c r="C45" s="1" t="str">
        <f t="shared" si="3"/>
        <v>00</v>
      </c>
      <c r="D45" s="1" t="str">
        <f t="shared" si="4"/>
        <v>00</v>
      </c>
      <c r="E45" s="1" t="str">
        <f t="shared" si="5"/>
        <v>00</v>
      </c>
      <c r="F45" s="1">
        <f t="shared" si="6"/>
        <v>22</v>
      </c>
      <c r="G45" s="1" t="str">
        <f t="shared" si="9"/>
        <v>000000000000</v>
      </c>
      <c r="H45" s="1">
        <f t="shared" si="8"/>
        <v>43</v>
      </c>
      <c r="I45" s="1" t="str">
        <f t="shared" si="7"/>
        <v/>
      </c>
      <c r="L45" s="18"/>
      <c r="M45" s="15"/>
      <c r="N45" s="15"/>
      <c r="O45" s="15"/>
      <c r="P45" s="15"/>
      <c r="Q45" s="15"/>
      <c r="R45" s="16" t="str">
        <f>IF(ISBLANK(N45),"",VLOOKUP(DEC2HEX(HEX2DEC(N45),2),'ID names'!$B$3:$C$94,2,FALSE))</f>
        <v/>
      </c>
      <c r="S45" s="16" t="str">
        <f>IF(ISBLANK(O45),"",VLOOKUP(DEC2HEX(HEX2DEC(O45),2),'ID names'!$B$3:$C$94,2,FALSE))</f>
        <v/>
      </c>
      <c r="T45" s="16" t="str">
        <f>IF(ISBLANK(P45),"",VLOOKUP(DEC2HEX(HEX2DEC(P45),2),'ID names'!$B$3:$C$94,2,FALSE))</f>
        <v/>
      </c>
      <c r="U45" s="16" t="str">
        <f>IF(ISBLANK(Q45),"",VLOOKUP(DEC2HEX(HEX2DEC(Q45),2),'ID names'!$B$3:$C$94,2,FALSE))</f>
        <v/>
      </c>
    </row>
    <row r="46" spans="1:21">
      <c r="A46" s="1" t="str">
        <f t="shared" si="1"/>
        <v>0000</v>
      </c>
      <c r="B46" s="1" t="str">
        <f t="shared" si="2"/>
        <v>00</v>
      </c>
      <c r="C46" s="1" t="str">
        <f t="shared" si="3"/>
        <v>00</v>
      </c>
      <c r="D46" s="1" t="str">
        <f t="shared" si="4"/>
        <v>00</v>
      </c>
      <c r="E46" s="1" t="str">
        <f t="shared" si="5"/>
        <v>00</v>
      </c>
      <c r="F46" s="1">
        <f t="shared" si="6"/>
        <v>22</v>
      </c>
      <c r="G46" s="1" t="str">
        <f t="shared" si="9"/>
        <v>000000000000</v>
      </c>
      <c r="H46" s="1">
        <f t="shared" si="8"/>
        <v>44</v>
      </c>
      <c r="I46" s="1" t="str">
        <f t="shared" si="7"/>
        <v/>
      </c>
      <c r="L46" s="18"/>
      <c r="M46" s="15"/>
      <c r="N46" s="15"/>
      <c r="O46" s="15"/>
      <c r="P46" s="15"/>
      <c r="Q46" s="15"/>
      <c r="R46" s="16" t="str">
        <f>IF(ISBLANK(N46),"",VLOOKUP(DEC2HEX(HEX2DEC(N46),2),'ID names'!$B$3:$C$94,2,FALSE))</f>
        <v/>
      </c>
      <c r="S46" s="16" t="str">
        <f>IF(ISBLANK(O46),"",VLOOKUP(DEC2HEX(HEX2DEC(O46),2),'ID names'!$B$3:$C$94,2,FALSE))</f>
        <v/>
      </c>
      <c r="T46" s="16" t="str">
        <f>IF(ISBLANK(P46),"",VLOOKUP(DEC2HEX(HEX2DEC(P46),2),'ID names'!$B$3:$C$94,2,FALSE))</f>
        <v/>
      </c>
      <c r="U46" s="16" t="str">
        <f>IF(ISBLANK(Q46),"",VLOOKUP(DEC2HEX(HEX2DEC(Q46),2),'ID names'!$B$3:$C$94,2,FALSE))</f>
        <v/>
      </c>
    </row>
    <row r="47" spans="1:21">
      <c r="A47" s="1" t="str">
        <f t="shared" si="1"/>
        <v>0000</v>
      </c>
      <c r="B47" s="1" t="str">
        <f t="shared" si="2"/>
        <v>00</v>
      </c>
      <c r="C47" s="1" t="str">
        <f t="shared" si="3"/>
        <v>00</v>
      </c>
      <c r="D47" s="1" t="str">
        <f t="shared" si="4"/>
        <v>00</v>
      </c>
      <c r="E47" s="1" t="str">
        <f t="shared" si="5"/>
        <v>00</v>
      </c>
      <c r="F47" s="1">
        <f t="shared" si="6"/>
        <v>22</v>
      </c>
      <c r="G47" s="1" t="str">
        <f t="shared" si="9"/>
        <v>000000000000</v>
      </c>
      <c r="H47" s="1">
        <f t="shared" si="8"/>
        <v>45</v>
      </c>
      <c r="I47" s="1" t="str">
        <f t="shared" si="7"/>
        <v/>
      </c>
      <c r="L47" s="18"/>
      <c r="M47" s="15"/>
      <c r="N47" s="15"/>
      <c r="O47" s="15"/>
      <c r="P47" s="15"/>
      <c r="Q47" s="15"/>
      <c r="R47" s="16" t="str">
        <f>IF(ISBLANK(N47),"",VLOOKUP(DEC2HEX(HEX2DEC(N47),2),'ID names'!$B$3:$C$94,2,FALSE))</f>
        <v/>
      </c>
      <c r="S47" s="16" t="str">
        <f>IF(ISBLANK(O47),"",VLOOKUP(DEC2HEX(HEX2DEC(O47),2),'ID names'!$B$3:$C$94,2,FALSE))</f>
        <v/>
      </c>
      <c r="T47" s="16" t="str">
        <f>IF(ISBLANK(P47),"",VLOOKUP(DEC2HEX(HEX2DEC(P47),2),'ID names'!$B$3:$C$94,2,FALSE))</f>
        <v/>
      </c>
      <c r="U47" s="16" t="str">
        <f>IF(ISBLANK(Q47),"",VLOOKUP(DEC2HEX(HEX2DEC(Q47),2),'ID names'!$B$3:$C$94,2,FALSE))</f>
        <v/>
      </c>
    </row>
    <row r="48" spans="1:21">
      <c r="A48" s="1" t="str">
        <f t="shared" si="1"/>
        <v>0000</v>
      </c>
      <c r="B48" s="1" t="str">
        <f t="shared" si="2"/>
        <v>00</v>
      </c>
      <c r="C48" s="1" t="str">
        <f t="shared" si="3"/>
        <v>00</v>
      </c>
      <c r="D48" s="1" t="str">
        <f t="shared" si="4"/>
        <v>00</v>
      </c>
      <c r="E48" s="1" t="str">
        <f t="shared" si="5"/>
        <v>00</v>
      </c>
      <c r="F48" s="1">
        <f t="shared" si="6"/>
        <v>22</v>
      </c>
      <c r="G48" s="1" t="str">
        <f t="shared" si="9"/>
        <v>000000000000</v>
      </c>
      <c r="H48" s="1">
        <f t="shared" si="8"/>
        <v>46</v>
      </c>
      <c r="I48" s="1" t="str">
        <f t="shared" si="7"/>
        <v/>
      </c>
      <c r="L48" s="18"/>
      <c r="M48" s="15"/>
      <c r="N48" s="15"/>
      <c r="O48" s="15"/>
      <c r="P48" s="15"/>
      <c r="Q48" s="15"/>
      <c r="R48" s="16" t="str">
        <f>IF(ISBLANK(N48),"",VLOOKUP(DEC2HEX(HEX2DEC(N48),2),'ID names'!$B$3:$C$94,2,FALSE))</f>
        <v/>
      </c>
      <c r="S48" s="16" t="str">
        <f>IF(ISBLANK(O48),"",VLOOKUP(DEC2HEX(HEX2DEC(O48),2),'ID names'!$B$3:$C$94,2,FALSE))</f>
        <v/>
      </c>
      <c r="T48" s="16" t="str">
        <f>IF(ISBLANK(P48),"",VLOOKUP(DEC2HEX(HEX2DEC(P48),2),'ID names'!$B$3:$C$94,2,FALSE))</f>
        <v/>
      </c>
      <c r="U48" s="16" t="str">
        <f>IF(ISBLANK(Q48),"",VLOOKUP(DEC2HEX(HEX2DEC(Q48),2),'ID names'!$B$3:$C$94,2,FALSE))</f>
        <v/>
      </c>
    </row>
    <row r="49" spans="1:21">
      <c r="A49" s="1" t="str">
        <f t="shared" si="1"/>
        <v>0000</v>
      </c>
      <c r="B49" s="1" t="str">
        <f t="shared" si="2"/>
        <v>00</v>
      </c>
      <c r="C49" s="1" t="str">
        <f t="shared" si="3"/>
        <v>00</v>
      </c>
      <c r="D49" s="1" t="str">
        <f t="shared" si="4"/>
        <v>00</v>
      </c>
      <c r="E49" s="1" t="str">
        <f t="shared" si="5"/>
        <v>00</v>
      </c>
      <c r="F49" s="1">
        <f t="shared" si="6"/>
        <v>22</v>
      </c>
      <c r="G49" s="1" t="str">
        <f t="shared" si="9"/>
        <v>000000000000</v>
      </c>
      <c r="H49" s="1">
        <f t="shared" si="8"/>
        <v>47</v>
      </c>
      <c r="I49" s="1" t="str">
        <f t="shared" si="7"/>
        <v/>
      </c>
      <c r="L49" s="18"/>
      <c r="M49" s="15"/>
      <c r="N49" s="15"/>
      <c r="O49" s="15"/>
      <c r="P49" s="15"/>
      <c r="Q49" s="15"/>
      <c r="R49" s="16" t="str">
        <f>IF(ISBLANK(N49),"",VLOOKUP(DEC2HEX(HEX2DEC(N49),2),'ID names'!$B$3:$C$94,2,FALSE))</f>
        <v/>
      </c>
      <c r="S49" s="16" t="str">
        <f>IF(ISBLANK(O49),"",VLOOKUP(DEC2HEX(HEX2DEC(O49),2),'ID names'!$B$3:$C$94,2,FALSE))</f>
        <v/>
      </c>
      <c r="T49" s="16" t="str">
        <f>IF(ISBLANK(P49),"",VLOOKUP(DEC2HEX(HEX2DEC(P49),2),'ID names'!$B$3:$C$94,2,FALSE))</f>
        <v/>
      </c>
      <c r="U49" s="16" t="str">
        <f>IF(ISBLANK(Q49),"",VLOOKUP(DEC2HEX(HEX2DEC(Q49),2),'ID names'!$B$3:$C$94,2,FALSE))</f>
        <v/>
      </c>
    </row>
    <row r="50" spans="1:21">
      <c r="A50" s="1" t="str">
        <f t="shared" si="1"/>
        <v>0000</v>
      </c>
      <c r="B50" s="1" t="str">
        <f t="shared" si="2"/>
        <v>00</v>
      </c>
      <c r="C50" s="1" t="str">
        <f t="shared" si="3"/>
        <v>00</v>
      </c>
      <c r="D50" s="1" t="str">
        <f t="shared" si="4"/>
        <v>00</v>
      </c>
      <c r="E50" s="1" t="str">
        <f t="shared" si="5"/>
        <v>00</v>
      </c>
      <c r="F50" s="1">
        <f t="shared" si="6"/>
        <v>22</v>
      </c>
      <c r="G50" s="1" t="str">
        <f t="shared" si="9"/>
        <v>000000000000</v>
      </c>
      <c r="H50" s="1">
        <f t="shared" si="8"/>
        <v>48</v>
      </c>
      <c r="I50" s="1" t="str">
        <f t="shared" si="7"/>
        <v/>
      </c>
      <c r="L50" s="18"/>
      <c r="M50" s="15"/>
      <c r="N50" s="15"/>
      <c r="O50" s="15"/>
      <c r="P50" s="15"/>
      <c r="Q50" s="15"/>
      <c r="R50" s="16" t="str">
        <f>IF(ISBLANK(N50),"",VLOOKUP(DEC2HEX(HEX2DEC(N50),2),'ID names'!$B$3:$C$94,2,FALSE))</f>
        <v/>
      </c>
      <c r="S50" s="16" t="str">
        <f>IF(ISBLANK(O50),"",VLOOKUP(DEC2HEX(HEX2DEC(O50),2),'ID names'!$B$3:$C$94,2,FALSE))</f>
        <v/>
      </c>
      <c r="T50" s="16" t="str">
        <f>IF(ISBLANK(P50),"",VLOOKUP(DEC2HEX(HEX2DEC(P50),2),'ID names'!$B$3:$C$94,2,FALSE))</f>
        <v/>
      </c>
      <c r="U50" s="16" t="str">
        <f>IF(ISBLANK(Q50),"",VLOOKUP(DEC2HEX(HEX2DEC(Q50),2),'ID names'!$B$3:$C$94,2,FALSE))</f>
        <v/>
      </c>
    </row>
    <row r="51" spans="1:21">
      <c r="A51" s="1" t="str">
        <f t="shared" si="1"/>
        <v>0000</v>
      </c>
      <c r="B51" s="1" t="str">
        <f t="shared" si="2"/>
        <v>00</v>
      </c>
      <c r="C51" s="1" t="str">
        <f t="shared" si="3"/>
        <v>00</v>
      </c>
      <c r="D51" s="1" t="str">
        <f t="shared" si="4"/>
        <v>00</v>
      </c>
      <c r="E51" s="1" t="str">
        <f t="shared" si="5"/>
        <v>00</v>
      </c>
      <c r="F51" s="1">
        <f t="shared" si="6"/>
        <v>22</v>
      </c>
      <c r="G51" s="1" t="str">
        <f t="shared" si="9"/>
        <v>000000000000</v>
      </c>
      <c r="H51" s="1">
        <f t="shared" si="8"/>
        <v>49</v>
      </c>
      <c r="I51" s="1" t="str">
        <f t="shared" si="7"/>
        <v/>
      </c>
      <c r="L51" s="18"/>
      <c r="M51" s="15"/>
      <c r="N51" s="15"/>
      <c r="O51" s="15"/>
      <c r="P51" s="15"/>
      <c r="Q51" s="15"/>
      <c r="R51" s="16" t="str">
        <f>IF(ISBLANK(N51),"",VLOOKUP(DEC2HEX(HEX2DEC(N51),2),'ID names'!$B$3:$C$94,2,FALSE))</f>
        <v/>
      </c>
      <c r="S51" s="16" t="str">
        <f>IF(ISBLANK(O51),"",VLOOKUP(DEC2HEX(HEX2DEC(O51),2),'ID names'!$B$3:$C$94,2,FALSE))</f>
        <v/>
      </c>
      <c r="T51" s="16" t="str">
        <f>IF(ISBLANK(P51),"",VLOOKUP(DEC2HEX(HEX2DEC(P51),2),'ID names'!$B$3:$C$94,2,FALSE))</f>
        <v/>
      </c>
      <c r="U51" s="16" t="str">
        <f>IF(ISBLANK(Q51),"",VLOOKUP(DEC2HEX(HEX2DEC(Q51),2),'ID names'!$B$3:$C$94,2,FALSE))</f>
        <v/>
      </c>
    </row>
    <row r="52" spans="1:21">
      <c r="A52" s="1" t="str">
        <f t="shared" si="1"/>
        <v>0000</v>
      </c>
      <c r="B52" s="1" t="str">
        <f t="shared" si="2"/>
        <v>00</v>
      </c>
      <c r="C52" s="1" t="str">
        <f t="shared" si="3"/>
        <v>00</v>
      </c>
      <c r="D52" s="1" t="str">
        <f t="shared" si="4"/>
        <v>00</v>
      </c>
      <c r="E52" s="1" t="str">
        <f t="shared" si="5"/>
        <v>00</v>
      </c>
      <c r="F52" s="1">
        <f t="shared" si="6"/>
        <v>22</v>
      </c>
      <c r="G52" s="1" t="str">
        <f t="shared" si="9"/>
        <v>000000000000</v>
      </c>
      <c r="H52" s="1">
        <f t="shared" si="8"/>
        <v>50</v>
      </c>
      <c r="I52" s="1" t="str">
        <f t="shared" si="7"/>
        <v/>
      </c>
      <c r="L52" s="18"/>
      <c r="M52" s="15"/>
      <c r="N52" s="15"/>
      <c r="O52" s="15"/>
      <c r="P52" s="15"/>
      <c r="Q52" s="15"/>
      <c r="R52" s="16" t="str">
        <f>IF(ISBLANK(N52),"",VLOOKUP(DEC2HEX(HEX2DEC(N52),2),'ID names'!$B$3:$C$94,2,FALSE))</f>
        <v/>
      </c>
      <c r="S52" s="16" t="str">
        <f>IF(ISBLANK(O52),"",VLOOKUP(DEC2HEX(HEX2DEC(O52),2),'ID names'!$B$3:$C$94,2,FALSE))</f>
        <v/>
      </c>
      <c r="T52" s="16" t="str">
        <f>IF(ISBLANK(P52),"",VLOOKUP(DEC2HEX(HEX2DEC(P52),2),'ID names'!$B$3:$C$94,2,FALSE))</f>
        <v/>
      </c>
      <c r="U52" s="16" t="str">
        <f>IF(ISBLANK(Q52),"",VLOOKUP(DEC2HEX(HEX2DEC(Q52),2),'ID names'!$B$3:$C$94,2,FALSE))</f>
        <v/>
      </c>
    </row>
    <row r="53" spans="1:21">
      <c r="A53" s="1" t="str">
        <f t="shared" si="1"/>
        <v>0000</v>
      </c>
      <c r="B53" s="1" t="str">
        <f t="shared" si="2"/>
        <v>00</v>
      </c>
      <c r="C53" s="1" t="str">
        <f t="shared" si="3"/>
        <v>00</v>
      </c>
      <c r="D53" s="1" t="str">
        <f t="shared" si="4"/>
        <v>00</v>
      </c>
      <c r="E53" s="1" t="str">
        <f t="shared" si="5"/>
        <v>00</v>
      </c>
      <c r="F53" s="1">
        <f t="shared" si="6"/>
        <v>22</v>
      </c>
      <c r="G53" s="1" t="str">
        <f t="shared" si="9"/>
        <v>000000000000</v>
      </c>
      <c r="H53" s="1">
        <f t="shared" si="8"/>
        <v>51</v>
      </c>
      <c r="I53" s="1" t="str">
        <f t="shared" si="7"/>
        <v/>
      </c>
      <c r="L53" s="18"/>
      <c r="M53" s="15"/>
      <c r="N53" s="15"/>
      <c r="O53" s="15"/>
      <c r="P53" s="15"/>
      <c r="Q53" s="15"/>
      <c r="R53" s="16" t="str">
        <f>IF(ISBLANK(N53),"",VLOOKUP(DEC2HEX(HEX2DEC(N53),2),'ID names'!$B$3:$C$94,2,FALSE))</f>
        <v/>
      </c>
      <c r="S53" s="16" t="str">
        <f>IF(ISBLANK(O53),"",VLOOKUP(DEC2HEX(HEX2DEC(O53),2),'ID names'!$B$3:$C$94,2,FALSE))</f>
        <v/>
      </c>
      <c r="T53" s="16" t="str">
        <f>IF(ISBLANK(P53),"",VLOOKUP(DEC2HEX(HEX2DEC(P53),2),'ID names'!$B$3:$C$94,2,FALSE))</f>
        <v/>
      </c>
      <c r="U53" s="16" t="str">
        <f>IF(ISBLANK(Q53),"",VLOOKUP(DEC2HEX(HEX2DEC(Q53),2),'ID names'!$B$3:$C$94,2,FALSE))</f>
        <v/>
      </c>
    </row>
    <row r="54" spans="1:21">
      <c r="A54" s="1" t="str">
        <f t="shared" si="1"/>
        <v>0000</v>
      </c>
      <c r="B54" s="1" t="str">
        <f t="shared" si="2"/>
        <v>00</v>
      </c>
      <c r="C54" s="1" t="str">
        <f t="shared" si="3"/>
        <v>00</v>
      </c>
      <c r="D54" s="1" t="str">
        <f t="shared" si="4"/>
        <v>00</v>
      </c>
      <c r="E54" s="1" t="str">
        <f t="shared" si="5"/>
        <v>00</v>
      </c>
      <c r="F54" s="1">
        <f t="shared" si="6"/>
        <v>22</v>
      </c>
      <c r="G54" s="1" t="str">
        <f t="shared" si="9"/>
        <v>000000000000</v>
      </c>
      <c r="H54" s="1">
        <f t="shared" si="8"/>
        <v>52</v>
      </c>
      <c r="I54" s="1" t="str">
        <f t="shared" si="7"/>
        <v/>
      </c>
      <c r="L54" s="18"/>
      <c r="M54" s="15"/>
      <c r="N54" s="15"/>
      <c r="O54" s="15"/>
      <c r="P54" s="15"/>
      <c r="Q54" s="15"/>
      <c r="R54" s="16" t="str">
        <f>IF(ISBLANK(N54),"",VLOOKUP(DEC2HEX(HEX2DEC(N54),2),'ID names'!$B$3:$C$94,2,FALSE))</f>
        <v/>
      </c>
      <c r="S54" s="16" t="str">
        <f>IF(ISBLANK(O54),"",VLOOKUP(DEC2HEX(HEX2DEC(O54),2),'ID names'!$B$3:$C$94,2,FALSE))</f>
        <v/>
      </c>
      <c r="T54" s="16" t="str">
        <f>IF(ISBLANK(P54),"",VLOOKUP(DEC2HEX(HEX2DEC(P54),2),'ID names'!$B$3:$C$94,2,FALSE))</f>
        <v/>
      </c>
      <c r="U54" s="16" t="str">
        <f>IF(ISBLANK(Q54),"",VLOOKUP(DEC2HEX(HEX2DEC(Q54),2),'ID names'!$B$3:$C$94,2,FALSE))</f>
        <v/>
      </c>
    </row>
    <row r="55" spans="1:21">
      <c r="A55" s="1" t="str">
        <f t="shared" si="1"/>
        <v>0000</v>
      </c>
      <c r="B55" s="1" t="str">
        <f t="shared" si="2"/>
        <v>00</v>
      </c>
      <c r="C55" s="1" t="str">
        <f t="shared" si="3"/>
        <v>00</v>
      </c>
      <c r="D55" s="1" t="str">
        <f t="shared" si="4"/>
        <v>00</v>
      </c>
      <c r="E55" s="1" t="str">
        <f t="shared" si="5"/>
        <v>00</v>
      </c>
      <c r="F55" s="1">
        <f t="shared" si="6"/>
        <v>22</v>
      </c>
      <c r="G55" s="1" t="str">
        <f t="shared" si="9"/>
        <v>000000000000</v>
      </c>
      <c r="H55" s="1">
        <f t="shared" si="8"/>
        <v>53</v>
      </c>
      <c r="I55" s="1" t="str">
        <f t="shared" si="7"/>
        <v/>
      </c>
      <c r="L55" s="18"/>
      <c r="M55" s="15"/>
      <c r="N55" s="15"/>
      <c r="O55" s="15"/>
      <c r="P55" s="15"/>
      <c r="Q55" s="15"/>
      <c r="R55" s="16" t="str">
        <f>IF(ISBLANK(N55),"",VLOOKUP(DEC2HEX(HEX2DEC(N55),2),'ID names'!$B$3:$C$94,2,FALSE))</f>
        <v/>
      </c>
      <c r="S55" s="16" t="str">
        <f>IF(ISBLANK(O55),"",VLOOKUP(DEC2HEX(HEX2DEC(O55),2),'ID names'!$B$3:$C$94,2,FALSE))</f>
        <v/>
      </c>
      <c r="T55" s="16" t="str">
        <f>IF(ISBLANK(P55),"",VLOOKUP(DEC2HEX(HEX2DEC(P55),2),'ID names'!$B$3:$C$94,2,FALSE))</f>
        <v/>
      </c>
      <c r="U55" s="16" t="str">
        <f>IF(ISBLANK(Q55),"",VLOOKUP(DEC2HEX(HEX2DEC(Q55),2),'ID names'!$B$3:$C$94,2,FALSE))</f>
        <v/>
      </c>
    </row>
    <row r="56" spans="1:21">
      <c r="A56" s="1" t="str">
        <f t="shared" si="1"/>
        <v>0000</v>
      </c>
      <c r="B56" s="1" t="str">
        <f t="shared" si="2"/>
        <v>00</v>
      </c>
      <c r="C56" s="1" t="str">
        <f t="shared" si="3"/>
        <v>00</v>
      </c>
      <c r="D56" s="1" t="str">
        <f t="shared" si="4"/>
        <v>00</v>
      </c>
      <c r="E56" s="1" t="str">
        <f t="shared" si="5"/>
        <v>00</v>
      </c>
      <c r="F56" s="1">
        <f t="shared" si="6"/>
        <v>22</v>
      </c>
      <c r="G56" s="1" t="str">
        <f t="shared" si="9"/>
        <v>000000000000</v>
      </c>
      <c r="H56" s="1">
        <f t="shared" si="8"/>
        <v>54</v>
      </c>
      <c r="I56" s="1" t="str">
        <f t="shared" si="7"/>
        <v/>
      </c>
      <c r="L56" s="18"/>
      <c r="M56" s="15"/>
      <c r="N56" s="15"/>
      <c r="O56" s="15"/>
      <c r="P56" s="15"/>
      <c r="Q56" s="15"/>
      <c r="R56" s="16" t="str">
        <f>IF(ISBLANK(N56),"",VLOOKUP(DEC2HEX(HEX2DEC(N56),2),'ID names'!$B$3:$C$94,2,FALSE))</f>
        <v/>
      </c>
      <c r="S56" s="16" t="str">
        <f>IF(ISBLANK(O56),"",VLOOKUP(DEC2HEX(HEX2DEC(O56),2),'ID names'!$B$3:$C$94,2,FALSE))</f>
        <v/>
      </c>
      <c r="T56" s="16" t="str">
        <f>IF(ISBLANK(P56),"",VLOOKUP(DEC2HEX(HEX2DEC(P56),2),'ID names'!$B$3:$C$94,2,FALSE))</f>
        <v/>
      </c>
      <c r="U56" s="16" t="str">
        <f>IF(ISBLANK(Q56),"",VLOOKUP(DEC2HEX(HEX2DEC(Q56),2),'ID names'!$B$3:$C$94,2,FALSE))</f>
        <v/>
      </c>
    </row>
    <row r="57" spans="1:21">
      <c r="A57" s="1" t="str">
        <f t="shared" si="1"/>
        <v>0000</v>
      </c>
      <c r="B57" s="1" t="str">
        <f t="shared" si="2"/>
        <v>00</v>
      </c>
      <c r="C57" s="1" t="str">
        <f t="shared" si="3"/>
        <v>00</v>
      </c>
      <c r="D57" s="1" t="str">
        <f t="shared" si="4"/>
        <v>00</v>
      </c>
      <c r="E57" s="1" t="str">
        <f t="shared" si="5"/>
        <v>00</v>
      </c>
      <c r="F57" s="1">
        <f t="shared" si="6"/>
        <v>22</v>
      </c>
      <c r="G57" s="1" t="str">
        <f t="shared" si="9"/>
        <v>000000000000</v>
      </c>
      <c r="H57" s="1">
        <f t="shared" si="8"/>
        <v>55</v>
      </c>
      <c r="I57" s="1" t="str">
        <f t="shared" si="7"/>
        <v/>
      </c>
      <c r="L57" s="18"/>
      <c r="M57" s="15"/>
      <c r="N57" s="15"/>
      <c r="O57" s="15"/>
      <c r="P57" s="15"/>
      <c r="Q57" s="15"/>
      <c r="R57" s="16" t="str">
        <f>IF(ISBLANK(N57),"",VLOOKUP(DEC2HEX(HEX2DEC(N57),2),'ID names'!$B$3:$C$94,2,FALSE))</f>
        <v/>
      </c>
      <c r="S57" s="16" t="str">
        <f>IF(ISBLANK(O57),"",VLOOKUP(DEC2HEX(HEX2DEC(O57),2),'ID names'!$B$3:$C$94,2,FALSE))</f>
        <v/>
      </c>
      <c r="T57" s="16" t="str">
        <f>IF(ISBLANK(P57),"",VLOOKUP(DEC2HEX(HEX2DEC(P57),2),'ID names'!$B$3:$C$94,2,FALSE))</f>
        <v/>
      </c>
      <c r="U57" s="16" t="str">
        <f>IF(ISBLANK(Q57),"",VLOOKUP(DEC2HEX(HEX2DEC(Q57),2),'ID names'!$B$3:$C$94,2,FALSE))</f>
        <v/>
      </c>
    </row>
    <row r="58" spans="1:21">
      <c r="A58" s="1" t="str">
        <f t="shared" si="1"/>
        <v>0000</v>
      </c>
      <c r="B58" s="1" t="str">
        <f t="shared" si="2"/>
        <v>00</v>
      </c>
      <c r="C58" s="1" t="str">
        <f t="shared" si="3"/>
        <v>00</v>
      </c>
      <c r="D58" s="1" t="str">
        <f t="shared" si="4"/>
        <v>00</v>
      </c>
      <c r="E58" s="1" t="str">
        <f t="shared" si="5"/>
        <v>00</v>
      </c>
      <c r="F58" s="1">
        <f t="shared" si="6"/>
        <v>22</v>
      </c>
      <c r="G58" s="1" t="str">
        <f t="shared" si="9"/>
        <v>000000000000</v>
      </c>
      <c r="H58" s="1">
        <f t="shared" si="8"/>
        <v>56</v>
      </c>
      <c r="I58" s="1" t="str">
        <f t="shared" si="7"/>
        <v/>
      </c>
      <c r="L58" s="18"/>
      <c r="M58" s="15"/>
      <c r="N58" s="15"/>
      <c r="O58" s="15"/>
      <c r="P58" s="15"/>
      <c r="Q58" s="15"/>
      <c r="R58" s="16" t="str">
        <f>IF(ISBLANK(N58),"",VLOOKUP(DEC2HEX(HEX2DEC(N58),2),'ID names'!$B$3:$C$94,2,FALSE))</f>
        <v/>
      </c>
      <c r="S58" s="16" t="str">
        <f>IF(ISBLANK(O58),"",VLOOKUP(DEC2HEX(HEX2DEC(O58),2),'ID names'!$B$3:$C$94,2,FALSE))</f>
        <v/>
      </c>
      <c r="T58" s="16" t="str">
        <f>IF(ISBLANK(P58),"",VLOOKUP(DEC2HEX(HEX2DEC(P58),2),'ID names'!$B$3:$C$94,2,FALSE))</f>
        <v/>
      </c>
      <c r="U58" s="16" t="str">
        <f>IF(ISBLANK(Q58),"",VLOOKUP(DEC2HEX(HEX2DEC(Q58),2),'ID names'!$B$3:$C$94,2,FALSE))</f>
        <v/>
      </c>
    </row>
    <row r="59" spans="1:21">
      <c r="A59" s="1" t="str">
        <f t="shared" si="1"/>
        <v>0000</v>
      </c>
      <c r="B59" s="1" t="str">
        <f t="shared" si="2"/>
        <v>00</v>
      </c>
      <c r="C59" s="1" t="str">
        <f t="shared" si="3"/>
        <v>00</v>
      </c>
      <c r="D59" s="1" t="str">
        <f t="shared" si="4"/>
        <v>00</v>
      </c>
      <c r="E59" s="1" t="str">
        <f t="shared" si="5"/>
        <v>00</v>
      </c>
      <c r="F59" s="1">
        <f t="shared" si="6"/>
        <v>22</v>
      </c>
      <c r="G59" s="1" t="str">
        <f t="shared" si="9"/>
        <v>000000000000</v>
      </c>
      <c r="H59" s="1">
        <f t="shared" si="8"/>
        <v>57</v>
      </c>
      <c r="I59" s="1" t="str">
        <f t="shared" si="7"/>
        <v/>
      </c>
      <c r="L59" s="18"/>
      <c r="M59" s="15"/>
      <c r="N59" s="15"/>
      <c r="O59" s="15"/>
      <c r="P59" s="15"/>
      <c r="Q59" s="15"/>
      <c r="R59" s="16" t="str">
        <f>IF(ISBLANK(N59),"",VLOOKUP(DEC2HEX(HEX2DEC(N59),2),'ID names'!$B$3:$C$94,2,FALSE))</f>
        <v/>
      </c>
      <c r="S59" s="16" t="str">
        <f>IF(ISBLANK(O59),"",VLOOKUP(DEC2HEX(HEX2DEC(O59),2),'ID names'!$B$3:$C$94,2,FALSE))</f>
        <v/>
      </c>
      <c r="T59" s="16" t="str">
        <f>IF(ISBLANK(P59),"",VLOOKUP(DEC2HEX(HEX2DEC(P59),2),'ID names'!$B$3:$C$94,2,FALSE))</f>
        <v/>
      </c>
      <c r="U59" s="16" t="str">
        <f>IF(ISBLANK(Q59),"",VLOOKUP(DEC2HEX(HEX2DEC(Q59),2),'ID names'!$B$3:$C$94,2,FALSE))</f>
        <v/>
      </c>
    </row>
    <row r="60" spans="1:21">
      <c r="A60" s="1" t="str">
        <f t="shared" si="1"/>
        <v>0000</v>
      </c>
      <c r="B60" s="1" t="str">
        <f t="shared" si="2"/>
        <v>00</v>
      </c>
      <c r="C60" s="1" t="str">
        <f t="shared" si="3"/>
        <v>00</v>
      </c>
      <c r="D60" s="1" t="str">
        <f t="shared" si="4"/>
        <v>00</v>
      </c>
      <c r="E60" s="1" t="str">
        <f t="shared" si="5"/>
        <v>00</v>
      </c>
      <c r="F60" s="1">
        <f t="shared" si="6"/>
        <v>22</v>
      </c>
      <c r="G60" s="1" t="str">
        <f t="shared" si="9"/>
        <v>000000000000</v>
      </c>
      <c r="H60" s="1">
        <f t="shared" si="8"/>
        <v>58</v>
      </c>
      <c r="I60" s="1" t="str">
        <f t="shared" si="7"/>
        <v/>
      </c>
      <c r="L60" s="18"/>
      <c r="M60" s="15"/>
      <c r="N60" s="15"/>
      <c r="O60" s="15"/>
      <c r="P60" s="15"/>
      <c r="Q60" s="15"/>
      <c r="R60" s="16" t="str">
        <f>IF(ISBLANK(N60),"",VLOOKUP(DEC2HEX(HEX2DEC(N60),2),'ID names'!$B$3:$C$94,2,FALSE))</f>
        <v/>
      </c>
      <c r="S60" s="16" t="str">
        <f>IF(ISBLANK(O60),"",VLOOKUP(DEC2HEX(HEX2DEC(O60),2),'ID names'!$B$3:$C$94,2,FALSE))</f>
        <v/>
      </c>
      <c r="T60" s="16" t="str">
        <f>IF(ISBLANK(P60),"",VLOOKUP(DEC2HEX(HEX2DEC(P60),2),'ID names'!$B$3:$C$94,2,FALSE))</f>
        <v/>
      </c>
      <c r="U60" s="16" t="str">
        <f>IF(ISBLANK(Q60),"",VLOOKUP(DEC2HEX(HEX2DEC(Q60),2),'ID names'!$B$3:$C$94,2,FALSE))</f>
        <v/>
      </c>
    </row>
    <row r="61" spans="1:21">
      <c r="A61" s="1" t="str">
        <f t="shared" si="1"/>
        <v>0000</v>
      </c>
      <c r="B61" s="1" t="str">
        <f t="shared" si="2"/>
        <v>00</v>
      </c>
      <c r="C61" s="1" t="str">
        <f t="shared" si="3"/>
        <v>00</v>
      </c>
      <c r="D61" s="1" t="str">
        <f t="shared" si="4"/>
        <v>00</v>
      </c>
      <c r="E61" s="1" t="str">
        <f t="shared" si="5"/>
        <v>00</v>
      </c>
      <c r="F61" s="1">
        <f t="shared" si="6"/>
        <v>22</v>
      </c>
      <c r="G61" s="1" t="str">
        <f t="shared" si="9"/>
        <v>000000000000</v>
      </c>
      <c r="H61" s="1">
        <f t="shared" si="8"/>
        <v>59</v>
      </c>
      <c r="I61" s="1" t="str">
        <f t="shared" si="7"/>
        <v/>
      </c>
      <c r="L61" s="18"/>
      <c r="M61" s="15"/>
      <c r="N61" s="15"/>
      <c r="O61" s="15"/>
      <c r="P61" s="15"/>
      <c r="Q61" s="15"/>
      <c r="R61" s="16" t="str">
        <f>IF(ISBLANK(N61),"",VLOOKUP(DEC2HEX(HEX2DEC(N61),2),'ID names'!$B$3:$C$94,2,FALSE))</f>
        <v/>
      </c>
      <c r="S61" s="16" t="str">
        <f>IF(ISBLANK(O61),"",VLOOKUP(DEC2HEX(HEX2DEC(O61),2),'ID names'!$B$3:$C$94,2,FALSE))</f>
        <v/>
      </c>
      <c r="T61" s="16" t="str">
        <f>IF(ISBLANK(P61),"",VLOOKUP(DEC2HEX(HEX2DEC(P61),2),'ID names'!$B$3:$C$94,2,FALSE))</f>
        <v/>
      </c>
      <c r="U61" s="16" t="str">
        <f>IF(ISBLANK(Q61),"",VLOOKUP(DEC2HEX(HEX2DEC(Q61),2),'ID names'!$B$3:$C$94,2,FALSE))</f>
        <v/>
      </c>
    </row>
    <row r="62" spans="1:21">
      <c r="A62" s="1" t="str">
        <f t="shared" si="1"/>
        <v>0000</v>
      </c>
      <c r="B62" s="1" t="str">
        <f t="shared" si="2"/>
        <v>00</v>
      </c>
      <c r="C62" s="1" t="str">
        <f t="shared" si="3"/>
        <v>00</v>
      </c>
      <c r="D62" s="1" t="str">
        <f t="shared" si="4"/>
        <v>00</v>
      </c>
      <c r="E62" s="1" t="str">
        <f t="shared" si="5"/>
        <v>00</v>
      </c>
      <c r="F62" s="1">
        <f t="shared" si="6"/>
        <v>22</v>
      </c>
      <c r="G62" s="1" t="str">
        <f t="shared" si="9"/>
        <v>000000000000</v>
      </c>
      <c r="H62" s="1">
        <f t="shared" si="8"/>
        <v>60</v>
      </c>
      <c r="I62" s="1" t="str">
        <f t="shared" si="7"/>
        <v/>
      </c>
      <c r="L62" s="18"/>
      <c r="M62" s="15"/>
      <c r="N62" s="15"/>
      <c r="O62" s="15"/>
      <c r="P62" s="15"/>
      <c r="Q62" s="15"/>
      <c r="R62" s="16" t="str">
        <f>IF(ISBLANK(N62),"",VLOOKUP(DEC2HEX(HEX2DEC(N62),2),'ID names'!$B$3:$C$94,2,FALSE))</f>
        <v/>
      </c>
      <c r="S62" s="16" t="str">
        <f>IF(ISBLANK(O62),"",VLOOKUP(DEC2HEX(HEX2DEC(O62),2),'ID names'!$B$3:$C$94,2,FALSE))</f>
        <v/>
      </c>
      <c r="T62" s="16" t="str">
        <f>IF(ISBLANK(P62),"",VLOOKUP(DEC2HEX(HEX2DEC(P62),2),'ID names'!$B$3:$C$94,2,FALSE))</f>
        <v/>
      </c>
      <c r="U62" s="16" t="str">
        <f>IF(ISBLANK(Q62),"",VLOOKUP(DEC2HEX(HEX2DEC(Q62),2),'ID names'!$B$3:$C$94,2,FALSE))</f>
        <v/>
      </c>
    </row>
    <row r="63" spans="1:21">
      <c r="A63" s="1" t="str">
        <f t="shared" si="1"/>
        <v>0000</v>
      </c>
      <c r="B63" s="1" t="str">
        <f t="shared" si="2"/>
        <v>00</v>
      </c>
      <c r="C63" s="1" t="str">
        <f t="shared" si="3"/>
        <v>00</v>
      </c>
      <c r="D63" s="1" t="str">
        <f t="shared" si="4"/>
        <v>00</v>
      </c>
      <c r="E63" s="1" t="str">
        <f t="shared" si="5"/>
        <v>00</v>
      </c>
      <c r="F63" s="1">
        <f t="shared" si="6"/>
        <v>22</v>
      </c>
      <c r="G63" s="1" t="str">
        <f t="shared" si="9"/>
        <v>000000000000</v>
      </c>
      <c r="H63" s="1">
        <f t="shared" si="8"/>
        <v>61</v>
      </c>
      <c r="I63" s="1" t="str">
        <f t="shared" si="7"/>
        <v/>
      </c>
      <c r="L63" s="18"/>
      <c r="M63" s="15"/>
      <c r="N63" s="15"/>
      <c r="O63" s="15"/>
      <c r="P63" s="15"/>
      <c r="Q63" s="15"/>
      <c r="R63" s="16" t="str">
        <f>IF(ISBLANK(N63),"",VLOOKUP(DEC2HEX(HEX2DEC(N63),2),'ID names'!$B$3:$C$94,2,FALSE))</f>
        <v/>
      </c>
      <c r="S63" s="16" t="str">
        <f>IF(ISBLANK(O63),"",VLOOKUP(DEC2HEX(HEX2DEC(O63),2),'ID names'!$B$3:$C$94,2,FALSE))</f>
        <v/>
      </c>
      <c r="T63" s="16" t="str">
        <f>IF(ISBLANK(P63),"",VLOOKUP(DEC2HEX(HEX2DEC(P63),2),'ID names'!$B$3:$C$94,2,FALSE))</f>
        <v/>
      </c>
      <c r="U63" s="16" t="str">
        <f>IF(ISBLANK(Q63),"",VLOOKUP(DEC2HEX(HEX2DEC(Q63),2),'ID names'!$B$3:$C$94,2,FALSE))</f>
        <v/>
      </c>
    </row>
    <row r="64" spans="1:21">
      <c r="A64" s="1" t="str">
        <f t="shared" si="1"/>
        <v>0000</v>
      </c>
      <c r="B64" s="1" t="str">
        <f t="shared" si="2"/>
        <v>00</v>
      </c>
      <c r="C64" s="1" t="str">
        <f t="shared" si="3"/>
        <v>00</v>
      </c>
      <c r="D64" s="1" t="str">
        <f t="shared" si="4"/>
        <v>00</v>
      </c>
      <c r="E64" s="1" t="str">
        <f t="shared" si="5"/>
        <v>00</v>
      </c>
      <c r="F64" s="1">
        <f t="shared" si="6"/>
        <v>22</v>
      </c>
      <c r="G64" s="1" t="str">
        <f t="shared" si="9"/>
        <v>000000000000</v>
      </c>
      <c r="H64" s="1">
        <f t="shared" si="8"/>
        <v>62</v>
      </c>
      <c r="I64" s="1" t="str">
        <f t="shared" si="7"/>
        <v/>
      </c>
      <c r="L64" s="18"/>
      <c r="M64" s="15"/>
      <c r="N64" s="15"/>
      <c r="O64" s="15"/>
      <c r="P64" s="15"/>
      <c r="Q64" s="15"/>
      <c r="R64" s="16" t="str">
        <f>IF(ISBLANK(N64),"",VLOOKUP(DEC2HEX(HEX2DEC(N64),2),'ID names'!$B$3:$C$94,2,FALSE))</f>
        <v/>
      </c>
      <c r="S64" s="16" t="str">
        <f>IF(ISBLANK(O64),"",VLOOKUP(DEC2HEX(HEX2DEC(O64),2),'ID names'!$B$3:$C$94,2,FALSE))</f>
        <v/>
      </c>
      <c r="T64" s="16" t="str">
        <f>IF(ISBLANK(P64),"",VLOOKUP(DEC2HEX(HEX2DEC(P64),2),'ID names'!$B$3:$C$94,2,FALSE))</f>
        <v/>
      </c>
      <c r="U64" s="16" t="str">
        <f>IF(ISBLANK(Q64),"",VLOOKUP(DEC2HEX(HEX2DEC(Q64),2),'ID names'!$B$3:$C$94,2,FALSE))</f>
        <v/>
      </c>
    </row>
    <row r="65" spans="1:21">
      <c r="A65" s="1" t="str">
        <f t="shared" si="1"/>
        <v>0000</v>
      </c>
      <c r="B65" s="1" t="str">
        <f t="shared" si="2"/>
        <v>00</v>
      </c>
      <c r="C65" s="1" t="str">
        <f t="shared" si="3"/>
        <v>00</v>
      </c>
      <c r="D65" s="1" t="str">
        <f t="shared" si="4"/>
        <v>00</v>
      </c>
      <c r="E65" s="1" t="str">
        <f t="shared" si="5"/>
        <v>00</v>
      </c>
      <c r="F65" s="1">
        <f t="shared" si="6"/>
        <v>22</v>
      </c>
      <c r="G65" s="1" t="str">
        <f t="shared" si="9"/>
        <v>000000000000</v>
      </c>
      <c r="H65" s="1">
        <f t="shared" si="8"/>
        <v>63</v>
      </c>
      <c r="I65" s="1" t="str">
        <f t="shared" si="7"/>
        <v/>
      </c>
      <c r="L65" s="18"/>
      <c r="M65" s="15"/>
      <c r="N65" s="15"/>
      <c r="O65" s="15"/>
      <c r="P65" s="15"/>
      <c r="Q65" s="15"/>
      <c r="R65" s="16" t="str">
        <f>IF(ISBLANK(N65),"",VLOOKUP(DEC2HEX(HEX2DEC(N65),2),'ID names'!$B$3:$C$94,2,FALSE))</f>
        <v/>
      </c>
      <c r="S65" s="16" t="str">
        <f>IF(ISBLANK(O65),"",VLOOKUP(DEC2HEX(HEX2DEC(O65),2),'ID names'!$B$3:$C$94,2,FALSE))</f>
        <v/>
      </c>
      <c r="T65" s="16" t="str">
        <f>IF(ISBLANK(P65),"",VLOOKUP(DEC2HEX(HEX2DEC(P65),2),'ID names'!$B$3:$C$94,2,FALSE))</f>
        <v/>
      </c>
      <c r="U65" s="16" t="str">
        <f>IF(ISBLANK(Q65),"",VLOOKUP(DEC2HEX(HEX2DEC(Q65),2),'ID names'!$B$3:$C$94,2,FALSE))</f>
        <v/>
      </c>
    </row>
    <row r="66" spans="1:21">
      <c r="A66" s="1" t="str">
        <f t="shared" si="1"/>
        <v>0000</v>
      </c>
      <c r="B66" s="1" t="str">
        <f t="shared" si="2"/>
        <v>00</v>
      </c>
      <c r="C66" s="1" t="str">
        <f t="shared" si="3"/>
        <v>00</v>
      </c>
      <c r="D66" s="1" t="str">
        <f t="shared" si="4"/>
        <v>00</v>
      </c>
      <c r="E66" s="1" t="str">
        <f t="shared" si="5"/>
        <v>00</v>
      </c>
      <c r="F66" s="1">
        <f t="shared" si="6"/>
        <v>22</v>
      </c>
      <c r="G66" s="1" t="str">
        <f t="shared" si="9"/>
        <v>000000000000</v>
      </c>
      <c r="H66" s="1">
        <f t="shared" si="8"/>
        <v>64</v>
      </c>
      <c r="I66" s="1" t="str">
        <f t="shared" si="7"/>
        <v/>
      </c>
      <c r="L66" s="18"/>
      <c r="M66" s="15"/>
      <c r="N66" s="15"/>
      <c r="O66" s="15"/>
      <c r="P66" s="15"/>
      <c r="Q66" s="15"/>
      <c r="R66" s="16" t="str">
        <f>IF(ISBLANK(N66),"",VLOOKUP(DEC2HEX(HEX2DEC(N66),2),'ID names'!$B$3:$C$94,2,FALSE))</f>
        <v/>
      </c>
      <c r="S66" s="16" t="str">
        <f>IF(ISBLANK(O66),"",VLOOKUP(DEC2HEX(HEX2DEC(O66),2),'ID names'!$B$3:$C$94,2,FALSE))</f>
        <v/>
      </c>
      <c r="T66" s="16" t="str">
        <f>IF(ISBLANK(P66),"",VLOOKUP(DEC2HEX(HEX2DEC(P66),2),'ID names'!$B$3:$C$94,2,FALSE))</f>
        <v/>
      </c>
      <c r="U66" s="16" t="str">
        <f>IF(ISBLANK(Q66),"",VLOOKUP(DEC2HEX(HEX2DEC(Q66),2),'ID names'!$B$3:$C$94,2,FALSE))</f>
        <v/>
      </c>
    </row>
    <row r="67" spans="1:21">
      <c r="A67" s="1" t="str">
        <f t="shared" si="1"/>
        <v>0000</v>
      </c>
      <c r="B67" s="1" t="str">
        <f t="shared" si="2"/>
        <v>00</v>
      </c>
      <c r="C67" s="1" t="str">
        <f t="shared" si="3"/>
        <v>00</v>
      </c>
      <c r="D67" s="1" t="str">
        <f t="shared" si="4"/>
        <v>00</v>
      </c>
      <c r="E67" s="1" t="str">
        <f t="shared" si="5"/>
        <v>00</v>
      </c>
      <c r="F67" s="1">
        <f t="shared" si="6"/>
        <v>22</v>
      </c>
      <c r="G67" s="1" t="str">
        <f t="shared" si="9"/>
        <v>000000000000</v>
      </c>
      <c r="H67" s="1">
        <f t="shared" si="8"/>
        <v>65</v>
      </c>
      <c r="I67" s="1" t="str">
        <f t="shared" si="7"/>
        <v/>
      </c>
      <c r="L67" s="18"/>
      <c r="M67" s="15"/>
      <c r="N67" s="15"/>
      <c r="O67" s="15"/>
      <c r="P67" s="15"/>
      <c r="Q67" s="15"/>
      <c r="R67" s="16" t="str">
        <f>IF(ISBLANK(N67),"",VLOOKUP(DEC2HEX(HEX2DEC(N67),2),'ID names'!$B$3:$C$94,2,FALSE))</f>
        <v/>
      </c>
      <c r="S67" s="16" t="str">
        <f>IF(ISBLANK(O67),"",VLOOKUP(DEC2HEX(HEX2DEC(O67),2),'ID names'!$B$3:$C$94,2,FALSE))</f>
        <v/>
      </c>
      <c r="T67" s="16" t="str">
        <f>IF(ISBLANK(P67),"",VLOOKUP(DEC2HEX(HEX2DEC(P67),2),'ID names'!$B$3:$C$94,2,FALSE))</f>
        <v/>
      </c>
      <c r="U67" s="16" t="str">
        <f>IF(ISBLANK(Q67),"",VLOOKUP(DEC2HEX(HEX2DEC(Q67),2),'ID names'!$B$3:$C$94,2,FALSE))</f>
        <v/>
      </c>
    </row>
    <row r="68" spans="1:21">
      <c r="A68" s="1" t="str">
        <f t="shared" ref="A68:A131" si="10">DEC2HEX(HEX2DEC(INDEX(M:M,ROW())),4)</f>
        <v>0000</v>
      </c>
      <c r="B68" s="1" t="str">
        <f t="shared" ref="B68:B131" si="11">DEC2HEX(HEX2DEC(INDEX(N:N,ROW())),2)</f>
        <v>00</v>
      </c>
      <c r="C68" s="1" t="str">
        <f t="shared" ref="C68:C131" si="12">DEC2HEX(HEX2DEC(INDEX(O:O,ROW())),2)</f>
        <v>00</v>
      </c>
      <c r="D68" s="1" t="str">
        <f t="shared" ref="D68:D131" si="13">DEC2HEX(HEX2DEC(INDEX(P:P,ROW())),2)</f>
        <v>00</v>
      </c>
      <c r="E68" s="1" t="str">
        <f t="shared" ref="E68:E131" si="14">DEC2HEX(HEX2DEC(INDEX(Q:Q,ROW())),2)</f>
        <v>00</v>
      </c>
      <c r="F68" s="1">
        <f t="shared" ref="F68:F131" si="15">IF(G68&lt;&gt;$G$2,F67+1,F67)</f>
        <v>22</v>
      </c>
      <c r="G68" s="1" t="str">
        <f t="shared" si="9"/>
        <v>000000000000</v>
      </c>
      <c r="H68" s="1">
        <f t="shared" si="8"/>
        <v>66</v>
      </c>
      <c r="I68" s="1" t="str">
        <f t="shared" ref="I68:I131" si="16">IFERROR(VLOOKUP(H68,$F$3:$G$257,2,FALSE),"")</f>
        <v/>
      </c>
      <c r="L68" s="18"/>
      <c r="M68" s="15"/>
      <c r="N68" s="15"/>
      <c r="O68" s="15"/>
      <c r="P68" s="15"/>
      <c r="Q68" s="15"/>
      <c r="R68" s="16" t="str">
        <f>IF(ISBLANK(N68),"",VLOOKUP(DEC2HEX(HEX2DEC(N68),2),'ID names'!$B$3:$C$94,2,FALSE))</f>
        <v/>
      </c>
      <c r="S68" s="16" t="str">
        <f>IF(ISBLANK(O68),"",VLOOKUP(DEC2HEX(HEX2DEC(O68),2),'ID names'!$B$3:$C$94,2,FALSE))</f>
        <v/>
      </c>
      <c r="T68" s="16" t="str">
        <f>IF(ISBLANK(P68),"",VLOOKUP(DEC2HEX(HEX2DEC(P68),2),'ID names'!$B$3:$C$94,2,FALSE))</f>
        <v/>
      </c>
      <c r="U68" s="16" t="str">
        <f>IF(ISBLANK(Q68),"",VLOOKUP(DEC2HEX(HEX2DEC(Q68),2),'ID names'!$B$3:$C$94,2,FALSE))</f>
        <v/>
      </c>
    </row>
    <row r="69" spans="1:21">
      <c r="A69" s="1" t="str">
        <f t="shared" si="10"/>
        <v>0000</v>
      </c>
      <c r="B69" s="1" t="str">
        <f t="shared" si="11"/>
        <v>00</v>
      </c>
      <c r="C69" s="1" t="str">
        <f t="shared" si="12"/>
        <v>00</v>
      </c>
      <c r="D69" s="1" t="str">
        <f t="shared" si="13"/>
        <v>00</v>
      </c>
      <c r="E69" s="1" t="str">
        <f t="shared" si="14"/>
        <v>00</v>
      </c>
      <c r="F69" s="1">
        <f t="shared" si="15"/>
        <v>22</v>
      </c>
      <c r="G69" s="1" t="str">
        <f t="shared" si="9"/>
        <v>000000000000</v>
      </c>
      <c r="H69" s="1">
        <f t="shared" ref="H69:H132" si="17">H68+1</f>
        <v>67</v>
      </c>
      <c r="I69" s="1" t="str">
        <f t="shared" si="16"/>
        <v/>
      </c>
      <c r="L69" s="18"/>
      <c r="M69" s="15"/>
      <c r="N69" s="15"/>
      <c r="O69" s="15"/>
      <c r="P69" s="15"/>
      <c r="Q69" s="15"/>
      <c r="R69" s="16" t="str">
        <f>IF(ISBLANK(N69),"",VLOOKUP(DEC2HEX(HEX2DEC(N69),2),'ID names'!$B$3:$C$94,2,FALSE))</f>
        <v/>
      </c>
      <c r="S69" s="16" t="str">
        <f>IF(ISBLANK(O69),"",VLOOKUP(DEC2HEX(HEX2DEC(O69),2),'ID names'!$B$3:$C$94,2,FALSE))</f>
        <v/>
      </c>
      <c r="T69" s="16" t="str">
        <f>IF(ISBLANK(P69),"",VLOOKUP(DEC2HEX(HEX2DEC(P69),2),'ID names'!$B$3:$C$94,2,FALSE))</f>
        <v/>
      </c>
      <c r="U69" s="16" t="str">
        <f>IF(ISBLANK(Q69),"",VLOOKUP(DEC2HEX(HEX2DEC(Q69),2),'ID names'!$B$3:$C$94,2,FALSE))</f>
        <v/>
      </c>
    </row>
    <row r="70" spans="1:21">
      <c r="A70" s="1" t="str">
        <f t="shared" si="10"/>
        <v>0000</v>
      </c>
      <c r="B70" s="1" t="str">
        <f t="shared" si="11"/>
        <v>00</v>
      </c>
      <c r="C70" s="1" t="str">
        <f t="shared" si="12"/>
        <v>00</v>
      </c>
      <c r="D70" s="1" t="str">
        <f t="shared" si="13"/>
        <v>00</v>
      </c>
      <c r="E70" s="1" t="str">
        <f t="shared" si="14"/>
        <v>00</v>
      </c>
      <c r="F70" s="1">
        <f t="shared" si="15"/>
        <v>22</v>
      </c>
      <c r="G70" s="1" t="str">
        <f t="shared" si="9"/>
        <v>000000000000</v>
      </c>
      <c r="H70" s="1">
        <f t="shared" si="17"/>
        <v>68</v>
      </c>
      <c r="I70" s="1" t="str">
        <f t="shared" si="16"/>
        <v/>
      </c>
      <c r="L70" s="18"/>
      <c r="M70" s="15"/>
      <c r="N70" s="15"/>
      <c r="O70" s="15"/>
      <c r="P70" s="15"/>
      <c r="Q70" s="15"/>
      <c r="R70" s="16" t="str">
        <f>IF(ISBLANK(N70),"",VLOOKUP(DEC2HEX(HEX2DEC(N70),2),'ID names'!$B$3:$C$94,2,FALSE))</f>
        <v/>
      </c>
      <c r="S70" s="16" t="str">
        <f>IF(ISBLANK(O70),"",VLOOKUP(DEC2HEX(HEX2DEC(O70),2),'ID names'!$B$3:$C$94,2,FALSE))</f>
        <v/>
      </c>
      <c r="T70" s="16" t="str">
        <f>IF(ISBLANK(P70),"",VLOOKUP(DEC2HEX(HEX2DEC(P70),2),'ID names'!$B$3:$C$94,2,FALSE))</f>
        <v/>
      </c>
      <c r="U70" s="16" t="str">
        <f>IF(ISBLANK(Q70),"",VLOOKUP(DEC2HEX(HEX2DEC(Q70),2),'ID names'!$B$3:$C$94,2,FALSE))</f>
        <v/>
      </c>
    </row>
    <row r="71" spans="1:21">
      <c r="A71" s="1" t="str">
        <f t="shared" si="10"/>
        <v>0000</v>
      </c>
      <c r="B71" s="1" t="str">
        <f t="shared" si="11"/>
        <v>00</v>
      </c>
      <c r="C71" s="1" t="str">
        <f t="shared" si="12"/>
        <v>00</v>
      </c>
      <c r="D71" s="1" t="str">
        <f t="shared" si="13"/>
        <v>00</v>
      </c>
      <c r="E71" s="1" t="str">
        <f t="shared" si="14"/>
        <v>00</v>
      </c>
      <c r="F71" s="1">
        <f t="shared" si="15"/>
        <v>22</v>
      </c>
      <c r="G71" s="1" t="str">
        <f t="shared" si="9"/>
        <v>000000000000</v>
      </c>
      <c r="H71" s="1">
        <f t="shared" si="17"/>
        <v>69</v>
      </c>
      <c r="I71" s="1" t="str">
        <f t="shared" si="16"/>
        <v/>
      </c>
      <c r="L71" s="18"/>
      <c r="M71" s="15"/>
      <c r="N71" s="15"/>
      <c r="O71" s="15"/>
      <c r="P71" s="15"/>
      <c r="Q71" s="15"/>
      <c r="R71" s="16" t="str">
        <f>IF(ISBLANK(N71),"",VLOOKUP(DEC2HEX(HEX2DEC(N71),2),'ID names'!$B$3:$C$94,2,FALSE))</f>
        <v/>
      </c>
      <c r="S71" s="16" t="str">
        <f>IF(ISBLANK(O71),"",VLOOKUP(DEC2HEX(HEX2DEC(O71),2),'ID names'!$B$3:$C$94,2,FALSE))</f>
        <v/>
      </c>
      <c r="T71" s="16" t="str">
        <f>IF(ISBLANK(P71),"",VLOOKUP(DEC2HEX(HEX2DEC(P71),2),'ID names'!$B$3:$C$94,2,FALSE))</f>
        <v/>
      </c>
      <c r="U71" s="16" t="str">
        <f>IF(ISBLANK(Q71),"",VLOOKUP(DEC2HEX(HEX2DEC(Q71),2),'ID names'!$B$3:$C$94,2,FALSE))</f>
        <v/>
      </c>
    </row>
    <row r="72" spans="1:21">
      <c r="A72" s="1" t="str">
        <f t="shared" si="10"/>
        <v>0000</v>
      </c>
      <c r="B72" s="1" t="str">
        <f t="shared" si="11"/>
        <v>00</v>
      </c>
      <c r="C72" s="1" t="str">
        <f t="shared" si="12"/>
        <v>00</v>
      </c>
      <c r="D72" s="1" t="str">
        <f t="shared" si="13"/>
        <v>00</v>
      </c>
      <c r="E72" s="1" t="str">
        <f t="shared" si="14"/>
        <v>00</v>
      </c>
      <c r="F72" s="1">
        <f t="shared" si="15"/>
        <v>22</v>
      </c>
      <c r="G72" s="1" t="str">
        <f t="shared" si="9"/>
        <v>000000000000</v>
      </c>
      <c r="H72" s="1">
        <f t="shared" si="17"/>
        <v>70</v>
      </c>
      <c r="I72" s="1" t="str">
        <f t="shared" si="16"/>
        <v/>
      </c>
      <c r="L72" s="18"/>
      <c r="M72" s="15"/>
      <c r="N72" s="15"/>
      <c r="O72" s="15"/>
      <c r="P72" s="15"/>
      <c r="Q72" s="15"/>
      <c r="R72" s="16" t="str">
        <f>IF(ISBLANK(N72),"",VLOOKUP(DEC2HEX(HEX2DEC(N72),2),'ID names'!$B$3:$C$94,2,FALSE))</f>
        <v/>
      </c>
      <c r="S72" s="16" t="str">
        <f>IF(ISBLANK(O72),"",VLOOKUP(DEC2HEX(HEX2DEC(O72),2),'ID names'!$B$3:$C$94,2,FALSE))</f>
        <v/>
      </c>
      <c r="T72" s="16" t="str">
        <f>IF(ISBLANK(P72),"",VLOOKUP(DEC2HEX(HEX2DEC(P72),2),'ID names'!$B$3:$C$94,2,FALSE))</f>
        <v/>
      </c>
      <c r="U72" s="16" t="str">
        <f>IF(ISBLANK(Q72),"",VLOOKUP(DEC2HEX(HEX2DEC(Q72),2),'ID names'!$B$3:$C$94,2,FALSE))</f>
        <v/>
      </c>
    </row>
    <row r="73" spans="1:21">
      <c r="A73" s="1" t="str">
        <f t="shared" si="10"/>
        <v>0000</v>
      </c>
      <c r="B73" s="1" t="str">
        <f t="shared" si="11"/>
        <v>00</v>
      </c>
      <c r="C73" s="1" t="str">
        <f t="shared" si="12"/>
        <v>00</v>
      </c>
      <c r="D73" s="1" t="str">
        <f t="shared" si="13"/>
        <v>00</v>
      </c>
      <c r="E73" s="1" t="str">
        <f t="shared" si="14"/>
        <v>00</v>
      </c>
      <c r="F73" s="1">
        <f t="shared" si="15"/>
        <v>22</v>
      </c>
      <c r="G73" s="1" t="str">
        <f t="shared" si="9"/>
        <v>000000000000</v>
      </c>
      <c r="H73" s="1">
        <f t="shared" si="17"/>
        <v>71</v>
      </c>
      <c r="I73" s="1" t="str">
        <f t="shared" si="16"/>
        <v/>
      </c>
      <c r="L73" s="18"/>
      <c r="M73" s="15"/>
      <c r="N73" s="15"/>
      <c r="O73" s="15"/>
      <c r="P73" s="15"/>
      <c r="Q73" s="15"/>
      <c r="R73" s="16" t="str">
        <f>IF(ISBLANK(N73),"",VLOOKUP(DEC2HEX(HEX2DEC(N73),2),'ID names'!$B$3:$C$94,2,FALSE))</f>
        <v/>
      </c>
      <c r="S73" s="16" t="str">
        <f>IF(ISBLANK(O73),"",VLOOKUP(DEC2HEX(HEX2DEC(O73),2),'ID names'!$B$3:$C$94,2,FALSE))</f>
        <v/>
      </c>
      <c r="T73" s="16" t="str">
        <f>IF(ISBLANK(P73),"",VLOOKUP(DEC2HEX(HEX2DEC(P73),2),'ID names'!$B$3:$C$94,2,FALSE))</f>
        <v/>
      </c>
      <c r="U73" s="16" t="str">
        <f>IF(ISBLANK(Q73),"",VLOOKUP(DEC2HEX(HEX2DEC(Q73),2),'ID names'!$B$3:$C$94,2,FALSE))</f>
        <v/>
      </c>
    </row>
    <row r="74" spans="1:21">
      <c r="A74" s="1" t="str">
        <f t="shared" si="10"/>
        <v>0000</v>
      </c>
      <c r="B74" s="1" t="str">
        <f t="shared" si="11"/>
        <v>00</v>
      </c>
      <c r="C74" s="1" t="str">
        <f t="shared" si="12"/>
        <v>00</v>
      </c>
      <c r="D74" s="1" t="str">
        <f t="shared" si="13"/>
        <v>00</v>
      </c>
      <c r="E74" s="1" t="str">
        <f t="shared" si="14"/>
        <v>00</v>
      </c>
      <c r="F74" s="1">
        <f t="shared" si="15"/>
        <v>22</v>
      </c>
      <c r="G74" s="1" t="str">
        <f t="shared" si="9"/>
        <v>000000000000</v>
      </c>
      <c r="H74" s="1">
        <f t="shared" si="17"/>
        <v>72</v>
      </c>
      <c r="I74" s="1" t="str">
        <f t="shared" si="16"/>
        <v/>
      </c>
      <c r="L74" s="18"/>
      <c r="M74" s="15"/>
      <c r="N74" s="15"/>
      <c r="O74" s="15"/>
      <c r="P74" s="15"/>
      <c r="Q74" s="15"/>
      <c r="R74" s="16" t="str">
        <f>IF(ISBLANK(N74),"",VLOOKUP(DEC2HEX(HEX2DEC(N74),2),'ID names'!$B$3:$C$94,2,FALSE))</f>
        <v/>
      </c>
      <c r="S74" s="16" t="str">
        <f>IF(ISBLANK(O74),"",VLOOKUP(DEC2HEX(HEX2DEC(O74),2),'ID names'!$B$3:$C$94,2,FALSE))</f>
        <v/>
      </c>
      <c r="T74" s="16" t="str">
        <f>IF(ISBLANK(P74),"",VLOOKUP(DEC2HEX(HEX2DEC(P74),2),'ID names'!$B$3:$C$94,2,FALSE))</f>
        <v/>
      </c>
      <c r="U74" s="16" t="str">
        <f>IF(ISBLANK(Q74),"",VLOOKUP(DEC2HEX(HEX2DEC(Q74),2),'ID names'!$B$3:$C$94,2,FALSE))</f>
        <v/>
      </c>
    </row>
    <row r="75" spans="1:21">
      <c r="A75" s="1" t="str">
        <f t="shared" si="10"/>
        <v>0000</v>
      </c>
      <c r="B75" s="1" t="str">
        <f t="shared" si="11"/>
        <v>00</v>
      </c>
      <c r="C75" s="1" t="str">
        <f t="shared" si="12"/>
        <v>00</v>
      </c>
      <c r="D75" s="1" t="str">
        <f t="shared" si="13"/>
        <v>00</v>
      </c>
      <c r="E75" s="1" t="str">
        <f t="shared" si="14"/>
        <v>00</v>
      </c>
      <c r="F75" s="1">
        <f t="shared" si="15"/>
        <v>22</v>
      </c>
      <c r="G75" s="1" t="str">
        <f t="shared" si="9"/>
        <v>000000000000</v>
      </c>
      <c r="H75" s="1">
        <f t="shared" si="17"/>
        <v>73</v>
      </c>
      <c r="I75" s="1" t="str">
        <f t="shared" si="16"/>
        <v/>
      </c>
      <c r="L75" s="18"/>
      <c r="M75" s="15"/>
      <c r="N75" s="15"/>
      <c r="O75" s="15"/>
      <c r="P75" s="15"/>
      <c r="Q75" s="15"/>
      <c r="R75" s="16" t="str">
        <f>IF(ISBLANK(N75),"",VLOOKUP(DEC2HEX(HEX2DEC(N75),2),'ID names'!$B$3:$C$94,2,FALSE))</f>
        <v/>
      </c>
      <c r="S75" s="16" t="str">
        <f>IF(ISBLANK(O75),"",VLOOKUP(DEC2HEX(HEX2DEC(O75),2),'ID names'!$B$3:$C$94,2,FALSE))</f>
        <v/>
      </c>
      <c r="T75" s="16" t="str">
        <f>IF(ISBLANK(P75),"",VLOOKUP(DEC2HEX(HEX2DEC(P75),2),'ID names'!$B$3:$C$94,2,FALSE))</f>
        <v/>
      </c>
      <c r="U75" s="16" t="str">
        <f>IF(ISBLANK(Q75),"",VLOOKUP(DEC2HEX(HEX2DEC(Q75),2),'ID names'!$B$3:$C$94,2,FALSE))</f>
        <v/>
      </c>
    </row>
    <row r="76" spans="1:21">
      <c r="A76" s="1" t="str">
        <f t="shared" si="10"/>
        <v>0000</v>
      </c>
      <c r="B76" s="1" t="str">
        <f t="shared" si="11"/>
        <v>00</v>
      </c>
      <c r="C76" s="1" t="str">
        <f t="shared" si="12"/>
        <v>00</v>
      </c>
      <c r="D76" s="1" t="str">
        <f t="shared" si="13"/>
        <v>00</v>
      </c>
      <c r="E76" s="1" t="str">
        <f t="shared" si="14"/>
        <v>00</v>
      </c>
      <c r="F76" s="1">
        <f t="shared" si="15"/>
        <v>22</v>
      </c>
      <c r="G76" s="1" t="str">
        <f t="shared" si="9"/>
        <v>000000000000</v>
      </c>
      <c r="H76" s="1">
        <f t="shared" si="17"/>
        <v>74</v>
      </c>
      <c r="I76" s="1" t="str">
        <f t="shared" si="16"/>
        <v/>
      </c>
      <c r="L76" s="18"/>
      <c r="M76" s="15"/>
      <c r="N76" s="15"/>
      <c r="O76" s="15"/>
      <c r="P76" s="15"/>
      <c r="Q76" s="15"/>
      <c r="R76" s="16" t="str">
        <f>IF(ISBLANK(N76),"",VLOOKUP(DEC2HEX(HEX2DEC(N76),2),'ID names'!$B$3:$C$94,2,FALSE))</f>
        <v/>
      </c>
      <c r="S76" s="16" t="str">
        <f>IF(ISBLANK(O76),"",VLOOKUP(DEC2HEX(HEX2DEC(O76),2),'ID names'!$B$3:$C$94,2,FALSE))</f>
        <v/>
      </c>
      <c r="T76" s="16" t="str">
        <f>IF(ISBLANK(P76),"",VLOOKUP(DEC2HEX(HEX2DEC(P76),2),'ID names'!$B$3:$C$94,2,FALSE))</f>
        <v/>
      </c>
      <c r="U76" s="16" t="str">
        <f>IF(ISBLANK(Q76),"",VLOOKUP(DEC2HEX(HEX2DEC(Q76),2),'ID names'!$B$3:$C$94,2,FALSE))</f>
        <v/>
      </c>
    </row>
    <row r="77" spans="1:21">
      <c r="A77" s="1" t="str">
        <f t="shared" si="10"/>
        <v>0000</v>
      </c>
      <c r="B77" s="1" t="str">
        <f t="shared" si="11"/>
        <v>00</v>
      </c>
      <c r="C77" s="1" t="str">
        <f t="shared" si="12"/>
        <v>00</v>
      </c>
      <c r="D77" s="1" t="str">
        <f t="shared" si="13"/>
        <v>00</v>
      </c>
      <c r="E77" s="1" t="str">
        <f t="shared" si="14"/>
        <v>00</v>
      </c>
      <c r="F77" s="1">
        <f t="shared" si="15"/>
        <v>22</v>
      </c>
      <c r="G77" s="1" t="str">
        <f t="shared" si="9"/>
        <v>000000000000</v>
      </c>
      <c r="H77" s="1">
        <f t="shared" si="17"/>
        <v>75</v>
      </c>
      <c r="I77" s="1" t="str">
        <f t="shared" si="16"/>
        <v/>
      </c>
      <c r="L77" s="18"/>
      <c r="M77" s="15"/>
      <c r="N77" s="15"/>
      <c r="O77" s="15"/>
      <c r="P77" s="15"/>
      <c r="Q77" s="15"/>
      <c r="R77" s="16" t="str">
        <f>IF(ISBLANK(N77),"",VLOOKUP(DEC2HEX(HEX2DEC(N77),2),'ID names'!$B$3:$C$94,2,FALSE))</f>
        <v/>
      </c>
      <c r="S77" s="16" t="str">
        <f>IF(ISBLANK(O77),"",VLOOKUP(DEC2HEX(HEX2DEC(O77),2),'ID names'!$B$3:$C$94,2,FALSE))</f>
        <v/>
      </c>
      <c r="T77" s="16" t="str">
        <f>IF(ISBLANK(P77),"",VLOOKUP(DEC2HEX(HEX2DEC(P77),2),'ID names'!$B$3:$C$94,2,FALSE))</f>
        <v/>
      </c>
      <c r="U77" s="16" t="str">
        <f>IF(ISBLANK(Q77),"",VLOOKUP(DEC2HEX(HEX2DEC(Q77),2),'ID names'!$B$3:$C$94,2,FALSE))</f>
        <v/>
      </c>
    </row>
    <row r="78" spans="1:21">
      <c r="A78" s="1" t="str">
        <f t="shared" si="10"/>
        <v>0000</v>
      </c>
      <c r="B78" s="1" t="str">
        <f t="shared" si="11"/>
        <v>00</v>
      </c>
      <c r="C78" s="1" t="str">
        <f t="shared" si="12"/>
        <v>00</v>
      </c>
      <c r="D78" s="1" t="str">
        <f t="shared" si="13"/>
        <v>00</v>
      </c>
      <c r="E78" s="1" t="str">
        <f t="shared" si="14"/>
        <v>00</v>
      </c>
      <c r="F78" s="1">
        <f t="shared" si="15"/>
        <v>22</v>
      </c>
      <c r="G78" s="1" t="str">
        <f t="shared" si="9"/>
        <v>000000000000</v>
      </c>
      <c r="H78" s="1">
        <f t="shared" si="17"/>
        <v>76</v>
      </c>
      <c r="I78" s="1" t="str">
        <f t="shared" si="16"/>
        <v/>
      </c>
      <c r="L78" s="18"/>
      <c r="M78" s="15"/>
      <c r="N78" s="15"/>
      <c r="O78" s="15"/>
      <c r="P78" s="15"/>
      <c r="Q78" s="15"/>
      <c r="R78" s="16" t="str">
        <f>IF(ISBLANK(N78),"",VLOOKUP(DEC2HEX(HEX2DEC(N78),2),'ID names'!$B$3:$C$94,2,FALSE))</f>
        <v/>
      </c>
      <c r="S78" s="16" t="str">
        <f>IF(ISBLANK(O78),"",VLOOKUP(DEC2HEX(HEX2DEC(O78),2),'ID names'!$B$3:$C$94,2,FALSE))</f>
        <v/>
      </c>
      <c r="T78" s="16" t="str">
        <f>IF(ISBLANK(P78),"",VLOOKUP(DEC2HEX(HEX2DEC(P78),2),'ID names'!$B$3:$C$94,2,FALSE))</f>
        <v/>
      </c>
      <c r="U78" s="16" t="str">
        <f>IF(ISBLANK(Q78),"",VLOOKUP(DEC2HEX(HEX2DEC(Q78),2),'ID names'!$B$3:$C$94,2,FALSE))</f>
        <v/>
      </c>
    </row>
    <row r="79" spans="1:21">
      <c r="A79" s="1" t="str">
        <f t="shared" si="10"/>
        <v>0000</v>
      </c>
      <c r="B79" s="1" t="str">
        <f t="shared" si="11"/>
        <v>00</v>
      </c>
      <c r="C79" s="1" t="str">
        <f t="shared" si="12"/>
        <v>00</v>
      </c>
      <c r="D79" s="1" t="str">
        <f t="shared" si="13"/>
        <v>00</v>
      </c>
      <c r="E79" s="1" t="str">
        <f t="shared" si="14"/>
        <v>00</v>
      </c>
      <c r="F79" s="1">
        <f t="shared" si="15"/>
        <v>22</v>
      </c>
      <c r="G79" s="1" t="str">
        <f t="shared" si="9"/>
        <v>000000000000</v>
      </c>
      <c r="H79" s="1">
        <f t="shared" si="17"/>
        <v>77</v>
      </c>
      <c r="I79" s="1" t="str">
        <f t="shared" si="16"/>
        <v/>
      </c>
      <c r="L79" s="18"/>
      <c r="M79" s="15"/>
      <c r="N79" s="15"/>
      <c r="O79" s="15"/>
      <c r="P79" s="15"/>
      <c r="Q79" s="15"/>
      <c r="R79" s="16" t="str">
        <f>IF(ISBLANK(N79),"",VLOOKUP(DEC2HEX(HEX2DEC(N79),2),'ID names'!$B$3:$C$94,2,FALSE))</f>
        <v/>
      </c>
      <c r="S79" s="16" t="str">
        <f>IF(ISBLANK(O79),"",VLOOKUP(DEC2HEX(HEX2DEC(O79),2),'ID names'!$B$3:$C$94,2,FALSE))</f>
        <v/>
      </c>
      <c r="T79" s="16" t="str">
        <f>IF(ISBLANK(P79),"",VLOOKUP(DEC2HEX(HEX2DEC(P79),2),'ID names'!$B$3:$C$94,2,FALSE))</f>
        <v/>
      </c>
      <c r="U79" s="16" t="str">
        <f>IF(ISBLANK(Q79),"",VLOOKUP(DEC2HEX(HEX2DEC(Q79),2),'ID names'!$B$3:$C$94,2,FALSE))</f>
        <v/>
      </c>
    </row>
    <row r="80" spans="1:21">
      <c r="A80" s="1" t="str">
        <f t="shared" si="10"/>
        <v>0000</v>
      </c>
      <c r="B80" s="1" t="str">
        <f t="shared" si="11"/>
        <v>00</v>
      </c>
      <c r="C80" s="1" t="str">
        <f t="shared" si="12"/>
        <v>00</v>
      </c>
      <c r="D80" s="1" t="str">
        <f t="shared" si="13"/>
        <v>00</v>
      </c>
      <c r="E80" s="1" t="str">
        <f t="shared" si="14"/>
        <v>00</v>
      </c>
      <c r="F80" s="1">
        <f t="shared" si="15"/>
        <v>22</v>
      </c>
      <c r="G80" s="1" t="str">
        <f t="shared" ref="G80:G143" si="18">RIGHT(A80,2)&amp;LEFT(A80,2)&amp;B80&amp;C80&amp;D80&amp;E80</f>
        <v>000000000000</v>
      </c>
      <c r="H80" s="1">
        <f t="shared" si="17"/>
        <v>78</v>
      </c>
      <c r="I80" s="1" t="str">
        <f t="shared" si="16"/>
        <v/>
      </c>
      <c r="L80" s="18"/>
      <c r="M80" s="15"/>
      <c r="N80" s="15"/>
      <c r="O80" s="15"/>
      <c r="P80" s="15"/>
      <c r="Q80" s="15"/>
      <c r="R80" s="16" t="str">
        <f>IF(ISBLANK(N80),"",VLOOKUP(DEC2HEX(HEX2DEC(N80),2),'ID names'!$B$3:$C$94,2,FALSE))</f>
        <v/>
      </c>
      <c r="S80" s="16" t="str">
        <f>IF(ISBLANK(O80),"",VLOOKUP(DEC2HEX(HEX2DEC(O80),2),'ID names'!$B$3:$C$94,2,FALSE))</f>
        <v/>
      </c>
      <c r="T80" s="16" t="str">
        <f>IF(ISBLANK(P80),"",VLOOKUP(DEC2HEX(HEX2DEC(P80),2),'ID names'!$B$3:$C$94,2,FALSE))</f>
        <v/>
      </c>
      <c r="U80" s="16" t="str">
        <f>IF(ISBLANK(Q80),"",VLOOKUP(DEC2HEX(HEX2DEC(Q80),2),'ID names'!$B$3:$C$94,2,FALSE))</f>
        <v/>
      </c>
    </row>
    <row r="81" spans="1:21">
      <c r="A81" s="1" t="str">
        <f t="shared" si="10"/>
        <v>0000</v>
      </c>
      <c r="B81" s="1" t="str">
        <f t="shared" si="11"/>
        <v>00</v>
      </c>
      <c r="C81" s="1" t="str">
        <f t="shared" si="12"/>
        <v>00</v>
      </c>
      <c r="D81" s="1" t="str">
        <f t="shared" si="13"/>
        <v>00</v>
      </c>
      <c r="E81" s="1" t="str">
        <f t="shared" si="14"/>
        <v>00</v>
      </c>
      <c r="F81" s="1">
        <f t="shared" si="15"/>
        <v>22</v>
      </c>
      <c r="G81" s="1" t="str">
        <f t="shared" si="18"/>
        <v>000000000000</v>
      </c>
      <c r="H81" s="1">
        <f t="shared" si="17"/>
        <v>79</v>
      </c>
      <c r="I81" s="1" t="str">
        <f t="shared" si="16"/>
        <v/>
      </c>
      <c r="L81" s="18"/>
      <c r="M81" s="15"/>
      <c r="N81" s="15"/>
      <c r="O81" s="15"/>
      <c r="P81" s="15"/>
      <c r="Q81" s="15"/>
      <c r="R81" s="16" t="str">
        <f>IF(ISBLANK(N81),"",VLOOKUP(DEC2HEX(HEX2DEC(N81),2),'ID names'!$B$3:$C$94,2,FALSE))</f>
        <v/>
      </c>
      <c r="S81" s="16" t="str">
        <f>IF(ISBLANK(O81),"",VLOOKUP(DEC2HEX(HEX2DEC(O81),2),'ID names'!$B$3:$C$94,2,FALSE))</f>
        <v/>
      </c>
      <c r="T81" s="16" t="str">
        <f>IF(ISBLANK(P81),"",VLOOKUP(DEC2HEX(HEX2DEC(P81),2),'ID names'!$B$3:$C$94,2,FALSE))</f>
        <v/>
      </c>
      <c r="U81" s="16" t="str">
        <f>IF(ISBLANK(Q81),"",VLOOKUP(DEC2HEX(HEX2DEC(Q81),2),'ID names'!$B$3:$C$94,2,FALSE))</f>
        <v/>
      </c>
    </row>
    <row r="82" spans="1:21">
      <c r="A82" s="1" t="str">
        <f t="shared" si="10"/>
        <v>0000</v>
      </c>
      <c r="B82" s="1" t="str">
        <f t="shared" si="11"/>
        <v>00</v>
      </c>
      <c r="C82" s="1" t="str">
        <f t="shared" si="12"/>
        <v>00</v>
      </c>
      <c r="D82" s="1" t="str">
        <f t="shared" si="13"/>
        <v>00</v>
      </c>
      <c r="E82" s="1" t="str">
        <f t="shared" si="14"/>
        <v>00</v>
      </c>
      <c r="F82" s="1">
        <f t="shared" si="15"/>
        <v>22</v>
      </c>
      <c r="G82" s="1" t="str">
        <f t="shared" si="18"/>
        <v>000000000000</v>
      </c>
      <c r="H82" s="1">
        <f t="shared" si="17"/>
        <v>80</v>
      </c>
      <c r="I82" s="1" t="str">
        <f t="shared" si="16"/>
        <v/>
      </c>
      <c r="L82" s="18"/>
      <c r="M82" s="15"/>
      <c r="N82" s="15"/>
      <c r="O82" s="15"/>
      <c r="P82" s="15"/>
      <c r="Q82" s="15"/>
      <c r="R82" s="16" t="str">
        <f>IF(ISBLANK(N82),"",VLOOKUP(DEC2HEX(HEX2DEC(N82),2),'ID names'!$B$3:$C$94,2,FALSE))</f>
        <v/>
      </c>
      <c r="S82" s="16" t="str">
        <f>IF(ISBLANK(O82),"",VLOOKUP(DEC2HEX(HEX2DEC(O82),2),'ID names'!$B$3:$C$94,2,FALSE))</f>
        <v/>
      </c>
      <c r="T82" s="16" t="str">
        <f>IF(ISBLANK(P82),"",VLOOKUP(DEC2HEX(HEX2DEC(P82),2),'ID names'!$B$3:$C$94,2,FALSE))</f>
        <v/>
      </c>
      <c r="U82" s="16" t="str">
        <f>IF(ISBLANK(Q82),"",VLOOKUP(DEC2HEX(HEX2DEC(Q82),2),'ID names'!$B$3:$C$94,2,FALSE))</f>
        <v/>
      </c>
    </row>
    <row r="83" spans="1:21">
      <c r="A83" s="1" t="str">
        <f t="shared" si="10"/>
        <v>0000</v>
      </c>
      <c r="B83" s="1" t="str">
        <f t="shared" si="11"/>
        <v>00</v>
      </c>
      <c r="C83" s="1" t="str">
        <f t="shared" si="12"/>
        <v>00</v>
      </c>
      <c r="D83" s="1" t="str">
        <f t="shared" si="13"/>
        <v>00</v>
      </c>
      <c r="E83" s="1" t="str">
        <f t="shared" si="14"/>
        <v>00</v>
      </c>
      <c r="F83" s="1">
        <f t="shared" si="15"/>
        <v>22</v>
      </c>
      <c r="G83" s="1" t="str">
        <f t="shared" si="18"/>
        <v>000000000000</v>
      </c>
      <c r="H83" s="1">
        <f t="shared" si="17"/>
        <v>81</v>
      </c>
      <c r="I83" s="1" t="str">
        <f t="shared" si="16"/>
        <v/>
      </c>
      <c r="L83" s="18"/>
      <c r="M83" s="15"/>
      <c r="N83" s="15"/>
      <c r="O83" s="15"/>
      <c r="P83" s="15"/>
      <c r="Q83" s="15"/>
      <c r="R83" s="16" t="str">
        <f>IF(ISBLANK(N83),"",VLOOKUP(DEC2HEX(HEX2DEC(N83),2),'ID names'!$B$3:$C$94,2,FALSE))</f>
        <v/>
      </c>
      <c r="S83" s="16" t="str">
        <f>IF(ISBLANK(O83),"",VLOOKUP(DEC2HEX(HEX2DEC(O83),2),'ID names'!$B$3:$C$94,2,FALSE))</f>
        <v/>
      </c>
      <c r="T83" s="16" t="str">
        <f>IF(ISBLANK(P83),"",VLOOKUP(DEC2HEX(HEX2DEC(P83),2),'ID names'!$B$3:$C$94,2,FALSE))</f>
        <v/>
      </c>
      <c r="U83" s="16" t="str">
        <f>IF(ISBLANK(Q83),"",VLOOKUP(DEC2HEX(HEX2DEC(Q83),2),'ID names'!$B$3:$C$94,2,FALSE))</f>
        <v/>
      </c>
    </row>
    <row r="84" spans="1:21">
      <c r="A84" s="1" t="str">
        <f t="shared" si="10"/>
        <v>0000</v>
      </c>
      <c r="B84" s="1" t="str">
        <f t="shared" si="11"/>
        <v>00</v>
      </c>
      <c r="C84" s="1" t="str">
        <f t="shared" si="12"/>
        <v>00</v>
      </c>
      <c r="D84" s="1" t="str">
        <f t="shared" si="13"/>
        <v>00</v>
      </c>
      <c r="E84" s="1" t="str">
        <f t="shared" si="14"/>
        <v>00</v>
      </c>
      <c r="F84" s="1">
        <f t="shared" si="15"/>
        <v>22</v>
      </c>
      <c r="G84" s="1" t="str">
        <f t="shared" si="18"/>
        <v>000000000000</v>
      </c>
      <c r="H84" s="1">
        <f t="shared" si="17"/>
        <v>82</v>
      </c>
      <c r="I84" s="1" t="str">
        <f t="shared" si="16"/>
        <v/>
      </c>
      <c r="L84" s="18"/>
      <c r="M84" s="15"/>
      <c r="N84" s="15"/>
      <c r="O84" s="15"/>
      <c r="P84" s="15"/>
      <c r="Q84" s="15"/>
      <c r="R84" s="16" t="str">
        <f>IF(ISBLANK(N84),"",VLOOKUP(DEC2HEX(HEX2DEC(N84),2),'ID names'!$B$3:$C$94,2,FALSE))</f>
        <v/>
      </c>
      <c r="S84" s="16" t="str">
        <f>IF(ISBLANK(O84),"",VLOOKUP(DEC2HEX(HEX2DEC(O84),2),'ID names'!$B$3:$C$94,2,FALSE))</f>
        <v/>
      </c>
      <c r="T84" s="16" t="str">
        <f>IF(ISBLANK(P84),"",VLOOKUP(DEC2HEX(HEX2DEC(P84),2),'ID names'!$B$3:$C$94,2,FALSE))</f>
        <v/>
      </c>
      <c r="U84" s="16" t="str">
        <f>IF(ISBLANK(Q84),"",VLOOKUP(DEC2HEX(HEX2DEC(Q84),2),'ID names'!$B$3:$C$94,2,FALSE))</f>
        <v/>
      </c>
    </row>
    <row r="85" spans="1:21">
      <c r="A85" s="1" t="str">
        <f t="shared" si="10"/>
        <v>0000</v>
      </c>
      <c r="B85" s="1" t="str">
        <f t="shared" si="11"/>
        <v>00</v>
      </c>
      <c r="C85" s="1" t="str">
        <f t="shared" si="12"/>
        <v>00</v>
      </c>
      <c r="D85" s="1" t="str">
        <f t="shared" si="13"/>
        <v>00</v>
      </c>
      <c r="E85" s="1" t="str">
        <f t="shared" si="14"/>
        <v>00</v>
      </c>
      <c r="F85" s="1">
        <f t="shared" si="15"/>
        <v>22</v>
      </c>
      <c r="G85" s="1" t="str">
        <f t="shared" si="18"/>
        <v>000000000000</v>
      </c>
      <c r="H85" s="1">
        <f t="shared" si="17"/>
        <v>83</v>
      </c>
      <c r="I85" s="1" t="str">
        <f t="shared" si="16"/>
        <v/>
      </c>
      <c r="L85" s="18"/>
      <c r="M85" s="15"/>
      <c r="N85" s="15"/>
      <c r="O85" s="15"/>
      <c r="P85" s="15"/>
      <c r="Q85" s="15"/>
      <c r="R85" s="16" t="str">
        <f>IF(ISBLANK(N85),"",VLOOKUP(DEC2HEX(HEX2DEC(N85),2),'ID names'!$B$3:$C$94,2,FALSE))</f>
        <v/>
      </c>
      <c r="S85" s="16" t="str">
        <f>IF(ISBLANK(O85),"",VLOOKUP(DEC2HEX(HEX2DEC(O85),2),'ID names'!$B$3:$C$94,2,FALSE))</f>
        <v/>
      </c>
      <c r="T85" s="16" t="str">
        <f>IF(ISBLANK(P85),"",VLOOKUP(DEC2HEX(HEX2DEC(P85),2),'ID names'!$B$3:$C$94,2,FALSE))</f>
        <v/>
      </c>
      <c r="U85" s="16" t="str">
        <f>IF(ISBLANK(Q85),"",VLOOKUP(DEC2HEX(HEX2DEC(Q85),2),'ID names'!$B$3:$C$94,2,FALSE))</f>
        <v/>
      </c>
    </row>
    <row r="86" spans="1:21">
      <c r="A86" s="1" t="str">
        <f t="shared" si="10"/>
        <v>0000</v>
      </c>
      <c r="B86" s="1" t="str">
        <f t="shared" si="11"/>
        <v>00</v>
      </c>
      <c r="C86" s="1" t="str">
        <f t="shared" si="12"/>
        <v>00</v>
      </c>
      <c r="D86" s="1" t="str">
        <f t="shared" si="13"/>
        <v>00</v>
      </c>
      <c r="E86" s="1" t="str">
        <f t="shared" si="14"/>
        <v>00</v>
      </c>
      <c r="F86" s="1">
        <f t="shared" si="15"/>
        <v>22</v>
      </c>
      <c r="G86" s="1" t="str">
        <f t="shared" si="18"/>
        <v>000000000000</v>
      </c>
      <c r="H86" s="1">
        <f t="shared" si="17"/>
        <v>84</v>
      </c>
      <c r="I86" s="1" t="str">
        <f t="shared" si="16"/>
        <v/>
      </c>
      <c r="L86" s="18"/>
      <c r="M86" s="15"/>
      <c r="N86" s="15"/>
      <c r="O86" s="15"/>
      <c r="P86" s="15"/>
      <c r="Q86" s="15"/>
      <c r="R86" s="16" t="str">
        <f>IF(ISBLANK(N86),"",VLOOKUP(DEC2HEX(HEX2DEC(N86),2),'ID names'!$B$3:$C$94,2,FALSE))</f>
        <v/>
      </c>
      <c r="S86" s="16" t="str">
        <f>IF(ISBLANK(O86),"",VLOOKUP(DEC2HEX(HEX2DEC(O86),2),'ID names'!$B$3:$C$94,2,FALSE))</f>
        <v/>
      </c>
      <c r="T86" s="16" t="str">
        <f>IF(ISBLANK(P86),"",VLOOKUP(DEC2HEX(HEX2DEC(P86),2),'ID names'!$B$3:$C$94,2,FALSE))</f>
        <v/>
      </c>
      <c r="U86" s="16" t="str">
        <f>IF(ISBLANK(Q86),"",VLOOKUP(DEC2HEX(HEX2DEC(Q86),2),'ID names'!$B$3:$C$94,2,FALSE))</f>
        <v/>
      </c>
    </row>
    <row r="87" spans="1:21">
      <c r="A87" s="1" t="str">
        <f t="shared" si="10"/>
        <v>0000</v>
      </c>
      <c r="B87" s="1" t="str">
        <f t="shared" si="11"/>
        <v>00</v>
      </c>
      <c r="C87" s="1" t="str">
        <f t="shared" si="12"/>
        <v>00</v>
      </c>
      <c r="D87" s="1" t="str">
        <f t="shared" si="13"/>
        <v>00</v>
      </c>
      <c r="E87" s="1" t="str">
        <f t="shared" si="14"/>
        <v>00</v>
      </c>
      <c r="F87" s="1">
        <f t="shared" si="15"/>
        <v>22</v>
      </c>
      <c r="G87" s="1" t="str">
        <f t="shared" si="18"/>
        <v>000000000000</v>
      </c>
      <c r="H87" s="1">
        <f t="shared" si="17"/>
        <v>85</v>
      </c>
      <c r="I87" s="1" t="str">
        <f t="shared" si="16"/>
        <v/>
      </c>
      <c r="L87" s="18"/>
      <c r="M87" s="15"/>
      <c r="N87" s="15"/>
      <c r="O87" s="15"/>
      <c r="P87" s="15"/>
      <c r="Q87" s="15"/>
      <c r="R87" s="16" t="str">
        <f>IF(ISBLANK(N87),"",VLOOKUP(DEC2HEX(HEX2DEC(N87),2),'ID names'!$B$3:$C$94,2,FALSE))</f>
        <v/>
      </c>
      <c r="S87" s="16" t="str">
        <f>IF(ISBLANK(O87),"",VLOOKUP(DEC2HEX(HEX2DEC(O87),2),'ID names'!$B$3:$C$94,2,FALSE))</f>
        <v/>
      </c>
      <c r="T87" s="16" t="str">
        <f>IF(ISBLANK(P87),"",VLOOKUP(DEC2HEX(HEX2DEC(P87),2),'ID names'!$B$3:$C$94,2,FALSE))</f>
        <v/>
      </c>
      <c r="U87" s="16" t="str">
        <f>IF(ISBLANK(Q87),"",VLOOKUP(DEC2HEX(HEX2DEC(Q87),2),'ID names'!$B$3:$C$94,2,FALSE))</f>
        <v/>
      </c>
    </row>
    <row r="88" spans="1:21">
      <c r="A88" s="1" t="str">
        <f t="shared" si="10"/>
        <v>0000</v>
      </c>
      <c r="B88" s="1" t="str">
        <f t="shared" si="11"/>
        <v>00</v>
      </c>
      <c r="C88" s="1" t="str">
        <f t="shared" si="12"/>
        <v>00</v>
      </c>
      <c r="D88" s="1" t="str">
        <f t="shared" si="13"/>
        <v>00</v>
      </c>
      <c r="E88" s="1" t="str">
        <f t="shared" si="14"/>
        <v>00</v>
      </c>
      <c r="F88" s="1">
        <f t="shared" si="15"/>
        <v>22</v>
      </c>
      <c r="G88" s="1" t="str">
        <f t="shared" si="18"/>
        <v>000000000000</v>
      </c>
      <c r="H88" s="1">
        <f t="shared" si="17"/>
        <v>86</v>
      </c>
      <c r="I88" s="1" t="str">
        <f t="shared" si="16"/>
        <v/>
      </c>
      <c r="L88" s="18"/>
      <c r="M88" s="15"/>
      <c r="N88" s="15"/>
      <c r="O88" s="15"/>
      <c r="P88" s="15"/>
      <c r="Q88" s="15"/>
      <c r="R88" s="16" t="str">
        <f>IF(ISBLANK(N88),"",VLOOKUP(DEC2HEX(HEX2DEC(N88),2),'ID names'!$B$3:$C$94,2,FALSE))</f>
        <v/>
      </c>
      <c r="S88" s="16" t="str">
        <f>IF(ISBLANK(O88),"",VLOOKUP(DEC2HEX(HEX2DEC(O88),2),'ID names'!$B$3:$C$94,2,FALSE))</f>
        <v/>
      </c>
      <c r="T88" s="16" t="str">
        <f>IF(ISBLANK(P88),"",VLOOKUP(DEC2HEX(HEX2DEC(P88),2),'ID names'!$B$3:$C$94,2,FALSE))</f>
        <v/>
      </c>
      <c r="U88" s="16" t="str">
        <f>IF(ISBLANK(Q88),"",VLOOKUP(DEC2HEX(HEX2DEC(Q88),2),'ID names'!$B$3:$C$94,2,FALSE))</f>
        <v/>
      </c>
    </row>
    <row r="89" spans="1:21">
      <c r="A89" s="1" t="str">
        <f t="shared" si="10"/>
        <v>0000</v>
      </c>
      <c r="B89" s="1" t="str">
        <f t="shared" si="11"/>
        <v>00</v>
      </c>
      <c r="C89" s="1" t="str">
        <f t="shared" si="12"/>
        <v>00</v>
      </c>
      <c r="D89" s="1" t="str">
        <f t="shared" si="13"/>
        <v>00</v>
      </c>
      <c r="E89" s="1" t="str">
        <f t="shared" si="14"/>
        <v>00</v>
      </c>
      <c r="F89" s="1">
        <f t="shared" si="15"/>
        <v>22</v>
      </c>
      <c r="G89" s="1" t="str">
        <f t="shared" si="18"/>
        <v>000000000000</v>
      </c>
      <c r="H89" s="1">
        <f t="shared" si="17"/>
        <v>87</v>
      </c>
      <c r="I89" s="1" t="str">
        <f t="shared" si="16"/>
        <v/>
      </c>
      <c r="L89" s="18"/>
      <c r="M89" s="15"/>
      <c r="N89" s="15"/>
      <c r="O89" s="15"/>
      <c r="P89" s="15"/>
      <c r="Q89" s="15"/>
      <c r="R89" s="16" t="str">
        <f>IF(ISBLANK(N89),"",VLOOKUP(DEC2HEX(HEX2DEC(N89),2),'ID names'!$B$3:$C$94,2,FALSE))</f>
        <v/>
      </c>
      <c r="S89" s="16" t="str">
        <f>IF(ISBLANK(O89),"",VLOOKUP(DEC2HEX(HEX2DEC(O89),2),'ID names'!$B$3:$C$94,2,FALSE))</f>
        <v/>
      </c>
      <c r="T89" s="16" t="str">
        <f>IF(ISBLANK(P89),"",VLOOKUP(DEC2HEX(HEX2DEC(P89),2),'ID names'!$B$3:$C$94,2,FALSE))</f>
        <v/>
      </c>
      <c r="U89" s="16" t="str">
        <f>IF(ISBLANK(Q89),"",VLOOKUP(DEC2HEX(HEX2DEC(Q89),2),'ID names'!$B$3:$C$94,2,FALSE))</f>
        <v/>
      </c>
    </row>
    <row r="90" spans="1:21">
      <c r="A90" s="1" t="str">
        <f t="shared" si="10"/>
        <v>0000</v>
      </c>
      <c r="B90" s="1" t="str">
        <f t="shared" si="11"/>
        <v>00</v>
      </c>
      <c r="C90" s="1" t="str">
        <f t="shared" si="12"/>
        <v>00</v>
      </c>
      <c r="D90" s="1" t="str">
        <f t="shared" si="13"/>
        <v>00</v>
      </c>
      <c r="E90" s="1" t="str">
        <f t="shared" si="14"/>
        <v>00</v>
      </c>
      <c r="F90" s="1">
        <f t="shared" si="15"/>
        <v>22</v>
      </c>
      <c r="G90" s="1" t="str">
        <f t="shared" si="18"/>
        <v>000000000000</v>
      </c>
      <c r="H90" s="1">
        <f t="shared" si="17"/>
        <v>88</v>
      </c>
      <c r="I90" s="1" t="str">
        <f t="shared" si="16"/>
        <v/>
      </c>
      <c r="L90" s="18"/>
      <c r="M90" s="15"/>
      <c r="N90" s="15"/>
      <c r="O90" s="15"/>
      <c r="P90" s="15"/>
      <c r="Q90" s="15"/>
      <c r="R90" s="16" t="str">
        <f>IF(ISBLANK(N90),"",VLOOKUP(DEC2HEX(HEX2DEC(N90),2),'ID names'!$B$3:$C$94,2,FALSE))</f>
        <v/>
      </c>
      <c r="S90" s="16" t="str">
        <f>IF(ISBLANK(O90),"",VLOOKUP(DEC2HEX(HEX2DEC(O90),2),'ID names'!$B$3:$C$94,2,FALSE))</f>
        <v/>
      </c>
      <c r="T90" s="16" t="str">
        <f>IF(ISBLANK(P90),"",VLOOKUP(DEC2HEX(HEX2DEC(P90),2),'ID names'!$B$3:$C$94,2,FALSE))</f>
        <v/>
      </c>
      <c r="U90" s="16" t="str">
        <f>IF(ISBLANK(Q90),"",VLOOKUP(DEC2HEX(HEX2DEC(Q90),2),'ID names'!$B$3:$C$94,2,FALSE))</f>
        <v/>
      </c>
    </row>
    <row r="91" spans="1:21">
      <c r="A91" s="1" t="str">
        <f t="shared" si="10"/>
        <v>0000</v>
      </c>
      <c r="B91" s="1" t="str">
        <f t="shared" si="11"/>
        <v>00</v>
      </c>
      <c r="C91" s="1" t="str">
        <f t="shared" si="12"/>
        <v>00</v>
      </c>
      <c r="D91" s="1" t="str">
        <f t="shared" si="13"/>
        <v>00</v>
      </c>
      <c r="E91" s="1" t="str">
        <f t="shared" si="14"/>
        <v>00</v>
      </c>
      <c r="F91" s="1">
        <f t="shared" si="15"/>
        <v>22</v>
      </c>
      <c r="G91" s="1" t="str">
        <f t="shared" si="18"/>
        <v>000000000000</v>
      </c>
      <c r="H91" s="1">
        <f t="shared" si="17"/>
        <v>89</v>
      </c>
      <c r="I91" s="1" t="str">
        <f t="shared" si="16"/>
        <v/>
      </c>
      <c r="L91" s="18"/>
      <c r="M91" s="15"/>
      <c r="N91" s="15"/>
      <c r="O91" s="15"/>
      <c r="P91" s="15"/>
      <c r="Q91" s="15"/>
      <c r="R91" s="16" t="str">
        <f>IF(ISBLANK(N91),"",VLOOKUP(DEC2HEX(HEX2DEC(N91),2),'ID names'!$B$3:$C$94,2,FALSE))</f>
        <v/>
      </c>
      <c r="S91" s="16" t="str">
        <f>IF(ISBLANK(O91),"",VLOOKUP(DEC2HEX(HEX2DEC(O91),2),'ID names'!$B$3:$C$94,2,FALSE))</f>
        <v/>
      </c>
      <c r="T91" s="16" t="str">
        <f>IF(ISBLANK(P91),"",VLOOKUP(DEC2HEX(HEX2DEC(P91),2),'ID names'!$B$3:$C$94,2,FALSE))</f>
        <v/>
      </c>
      <c r="U91" s="16" t="str">
        <f>IF(ISBLANK(Q91),"",VLOOKUP(DEC2HEX(HEX2DEC(Q91),2),'ID names'!$B$3:$C$94,2,FALSE))</f>
        <v/>
      </c>
    </row>
    <row r="92" spans="1:21">
      <c r="A92" s="1" t="str">
        <f t="shared" si="10"/>
        <v>0000</v>
      </c>
      <c r="B92" s="1" t="str">
        <f t="shared" si="11"/>
        <v>00</v>
      </c>
      <c r="C92" s="1" t="str">
        <f t="shared" si="12"/>
        <v>00</v>
      </c>
      <c r="D92" s="1" t="str">
        <f t="shared" si="13"/>
        <v>00</v>
      </c>
      <c r="E92" s="1" t="str">
        <f t="shared" si="14"/>
        <v>00</v>
      </c>
      <c r="F92" s="1">
        <f t="shared" si="15"/>
        <v>22</v>
      </c>
      <c r="G92" s="1" t="str">
        <f t="shared" si="18"/>
        <v>000000000000</v>
      </c>
      <c r="H92" s="1">
        <f t="shared" si="17"/>
        <v>90</v>
      </c>
      <c r="I92" s="1" t="str">
        <f t="shared" si="16"/>
        <v/>
      </c>
      <c r="L92" s="18"/>
      <c r="M92" s="15"/>
      <c r="N92" s="15"/>
      <c r="O92" s="15"/>
      <c r="P92" s="15"/>
      <c r="Q92" s="15"/>
      <c r="R92" s="16" t="str">
        <f>IF(ISBLANK(N92),"",VLOOKUP(DEC2HEX(HEX2DEC(N92),2),'ID names'!$B$3:$C$94,2,FALSE))</f>
        <v/>
      </c>
      <c r="S92" s="16" t="str">
        <f>IF(ISBLANK(O92),"",VLOOKUP(DEC2HEX(HEX2DEC(O92),2),'ID names'!$B$3:$C$94,2,FALSE))</f>
        <v/>
      </c>
      <c r="T92" s="16" t="str">
        <f>IF(ISBLANK(P92),"",VLOOKUP(DEC2HEX(HEX2DEC(P92),2),'ID names'!$B$3:$C$94,2,FALSE))</f>
        <v/>
      </c>
      <c r="U92" s="16" t="str">
        <f>IF(ISBLANK(Q92),"",VLOOKUP(DEC2HEX(HEX2DEC(Q92),2),'ID names'!$B$3:$C$94,2,FALSE))</f>
        <v/>
      </c>
    </row>
    <row r="93" spans="1:21">
      <c r="A93" s="1" t="str">
        <f t="shared" si="10"/>
        <v>0000</v>
      </c>
      <c r="B93" s="1" t="str">
        <f t="shared" si="11"/>
        <v>00</v>
      </c>
      <c r="C93" s="1" t="str">
        <f t="shared" si="12"/>
        <v>00</v>
      </c>
      <c r="D93" s="1" t="str">
        <f t="shared" si="13"/>
        <v>00</v>
      </c>
      <c r="E93" s="1" t="str">
        <f t="shared" si="14"/>
        <v>00</v>
      </c>
      <c r="F93" s="1">
        <f t="shared" si="15"/>
        <v>22</v>
      </c>
      <c r="G93" s="1" t="str">
        <f t="shared" si="18"/>
        <v>000000000000</v>
      </c>
      <c r="H93" s="1">
        <f t="shared" si="17"/>
        <v>91</v>
      </c>
      <c r="I93" s="1" t="str">
        <f t="shared" si="16"/>
        <v/>
      </c>
      <c r="L93" s="18"/>
      <c r="M93" s="15"/>
      <c r="N93" s="15"/>
      <c r="O93" s="15"/>
      <c r="P93" s="15"/>
      <c r="Q93" s="15"/>
      <c r="R93" s="16" t="str">
        <f>IF(ISBLANK(N93),"",VLOOKUP(DEC2HEX(HEX2DEC(N93),2),'ID names'!$B$3:$C$94,2,FALSE))</f>
        <v/>
      </c>
      <c r="S93" s="16" t="str">
        <f>IF(ISBLANK(O93),"",VLOOKUP(DEC2HEX(HEX2DEC(O93),2),'ID names'!$B$3:$C$94,2,FALSE))</f>
        <v/>
      </c>
      <c r="T93" s="16" t="str">
        <f>IF(ISBLANK(P93),"",VLOOKUP(DEC2HEX(HEX2DEC(P93),2),'ID names'!$B$3:$C$94,2,FALSE))</f>
        <v/>
      </c>
      <c r="U93" s="16" t="str">
        <f>IF(ISBLANK(Q93),"",VLOOKUP(DEC2HEX(HEX2DEC(Q93),2),'ID names'!$B$3:$C$94,2,FALSE))</f>
        <v/>
      </c>
    </row>
    <row r="94" spans="1:21">
      <c r="A94" s="1" t="str">
        <f t="shared" si="10"/>
        <v>0000</v>
      </c>
      <c r="B94" s="1" t="str">
        <f t="shared" si="11"/>
        <v>00</v>
      </c>
      <c r="C94" s="1" t="str">
        <f t="shared" si="12"/>
        <v>00</v>
      </c>
      <c r="D94" s="1" t="str">
        <f t="shared" si="13"/>
        <v>00</v>
      </c>
      <c r="E94" s="1" t="str">
        <f t="shared" si="14"/>
        <v>00</v>
      </c>
      <c r="F94" s="1">
        <f t="shared" si="15"/>
        <v>22</v>
      </c>
      <c r="G94" s="1" t="str">
        <f t="shared" si="18"/>
        <v>000000000000</v>
      </c>
      <c r="H94" s="1">
        <f t="shared" si="17"/>
        <v>92</v>
      </c>
      <c r="I94" s="1" t="str">
        <f t="shared" si="16"/>
        <v/>
      </c>
      <c r="L94" s="18"/>
      <c r="M94" s="15"/>
      <c r="N94" s="15"/>
      <c r="O94" s="15"/>
      <c r="P94" s="15"/>
      <c r="Q94" s="15"/>
      <c r="R94" s="16" t="str">
        <f>IF(ISBLANK(N94),"",VLOOKUP(DEC2HEX(HEX2DEC(N94),2),'ID names'!$B$3:$C$94,2,FALSE))</f>
        <v/>
      </c>
      <c r="S94" s="16" t="str">
        <f>IF(ISBLANK(O94),"",VLOOKUP(DEC2HEX(HEX2DEC(O94),2),'ID names'!$B$3:$C$94,2,FALSE))</f>
        <v/>
      </c>
      <c r="T94" s="16" t="str">
        <f>IF(ISBLANK(P94),"",VLOOKUP(DEC2HEX(HEX2DEC(P94),2),'ID names'!$B$3:$C$94,2,FALSE))</f>
        <v/>
      </c>
      <c r="U94" s="16" t="str">
        <f>IF(ISBLANK(Q94),"",VLOOKUP(DEC2HEX(HEX2DEC(Q94),2),'ID names'!$B$3:$C$94,2,FALSE))</f>
        <v/>
      </c>
    </row>
    <row r="95" spans="1:21">
      <c r="A95" s="1" t="str">
        <f t="shared" si="10"/>
        <v>0000</v>
      </c>
      <c r="B95" s="1" t="str">
        <f t="shared" si="11"/>
        <v>00</v>
      </c>
      <c r="C95" s="1" t="str">
        <f t="shared" si="12"/>
        <v>00</v>
      </c>
      <c r="D95" s="1" t="str">
        <f t="shared" si="13"/>
        <v>00</v>
      </c>
      <c r="E95" s="1" t="str">
        <f t="shared" si="14"/>
        <v>00</v>
      </c>
      <c r="F95" s="1">
        <f t="shared" si="15"/>
        <v>22</v>
      </c>
      <c r="G95" s="1" t="str">
        <f t="shared" si="18"/>
        <v>000000000000</v>
      </c>
      <c r="H95" s="1">
        <f t="shared" si="17"/>
        <v>93</v>
      </c>
      <c r="I95" s="1" t="str">
        <f t="shared" si="16"/>
        <v/>
      </c>
      <c r="L95" s="18"/>
      <c r="M95" s="15"/>
      <c r="N95" s="15"/>
      <c r="O95" s="15"/>
      <c r="P95" s="15"/>
      <c r="Q95" s="15"/>
      <c r="R95" s="16" t="str">
        <f>IF(ISBLANK(N95),"",VLOOKUP(DEC2HEX(HEX2DEC(N95),2),'ID names'!$B$3:$C$94,2,FALSE))</f>
        <v/>
      </c>
      <c r="S95" s="16" t="str">
        <f>IF(ISBLANK(O95),"",VLOOKUP(DEC2HEX(HEX2DEC(O95),2),'ID names'!$B$3:$C$94,2,FALSE))</f>
        <v/>
      </c>
      <c r="T95" s="16" t="str">
        <f>IF(ISBLANK(P95),"",VLOOKUP(DEC2HEX(HEX2DEC(P95),2),'ID names'!$B$3:$C$94,2,FALSE))</f>
        <v/>
      </c>
      <c r="U95" s="16" t="str">
        <f>IF(ISBLANK(Q95),"",VLOOKUP(DEC2HEX(HEX2DEC(Q95),2),'ID names'!$B$3:$C$94,2,FALSE))</f>
        <v/>
      </c>
    </row>
    <row r="96" spans="1:21">
      <c r="A96" s="1" t="str">
        <f t="shared" si="10"/>
        <v>0000</v>
      </c>
      <c r="B96" s="1" t="str">
        <f t="shared" si="11"/>
        <v>00</v>
      </c>
      <c r="C96" s="1" t="str">
        <f t="shared" si="12"/>
        <v>00</v>
      </c>
      <c r="D96" s="1" t="str">
        <f t="shared" si="13"/>
        <v>00</v>
      </c>
      <c r="E96" s="1" t="str">
        <f t="shared" si="14"/>
        <v>00</v>
      </c>
      <c r="F96" s="1">
        <f t="shared" si="15"/>
        <v>22</v>
      </c>
      <c r="G96" s="1" t="str">
        <f t="shared" si="18"/>
        <v>000000000000</v>
      </c>
      <c r="H96" s="1">
        <f t="shared" si="17"/>
        <v>94</v>
      </c>
      <c r="I96" s="1" t="str">
        <f t="shared" si="16"/>
        <v/>
      </c>
      <c r="L96" s="18"/>
      <c r="M96" s="15"/>
      <c r="N96" s="15"/>
      <c r="O96" s="15"/>
      <c r="P96" s="15"/>
      <c r="Q96" s="15"/>
      <c r="R96" s="16" t="str">
        <f>IF(ISBLANK(N96),"",VLOOKUP(DEC2HEX(HEX2DEC(N96),2),'ID names'!$B$3:$C$94,2,FALSE))</f>
        <v/>
      </c>
      <c r="S96" s="16" t="str">
        <f>IF(ISBLANK(O96),"",VLOOKUP(DEC2HEX(HEX2DEC(O96),2),'ID names'!$B$3:$C$94,2,FALSE))</f>
        <v/>
      </c>
      <c r="T96" s="16" t="str">
        <f>IF(ISBLANK(P96),"",VLOOKUP(DEC2HEX(HEX2DEC(P96),2),'ID names'!$B$3:$C$94,2,FALSE))</f>
        <v/>
      </c>
      <c r="U96" s="16" t="str">
        <f>IF(ISBLANK(Q96),"",VLOOKUP(DEC2HEX(HEX2DEC(Q96),2),'ID names'!$B$3:$C$94,2,FALSE))</f>
        <v/>
      </c>
    </row>
    <row r="97" spans="1:21">
      <c r="A97" s="1" t="str">
        <f t="shared" si="10"/>
        <v>0000</v>
      </c>
      <c r="B97" s="1" t="str">
        <f t="shared" si="11"/>
        <v>00</v>
      </c>
      <c r="C97" s="1" t="str">
        <f t="shared" si="12"/>
        <v>00</v>
      </c>
      <c r="D97" s="1" t="str">
        <f t="shared" si="13"/>
        <v>00</v>
      </c>
      <c r="E97" s="1" t="str">
        <f t="shared" si="14"/>
        <v>00</v>
      </c>
      <c r="F97" s="1">
        <f t="shared" si="15"/>
        <v>22</v>
      </c>
      <c r="G97" s="1" t="str">
        <f t="shared" si="18"/>
        <v>000000000000</v>
      </c>
      <c r="H97" s="1">
        <f t="shared" si="17"/>
        <v>95</v>
      </c>
      <c r="I97" s="1" t="str">
        <f t="shared" si="16"/>
        <v/>
      </c>
      <c r="L97" s="18"/>
      <c r="M97" s="15"/>
      <c r="N97" s="15"/>
      <c r="O97" s="15"/>
      <c r="P97" s="15"/>
      <c r="Q97" s="15"/>
      <c r="R97" s="16" t="str">
        <f>IF(ISBLANK(N97),"",VLOOKUP(DEC2HEX(HEX2DEC(N97),2),'ID names'!$B$3:$C$94,2,FALSE))</f>
        <v/>
      </c>
      <c r="S97" s="16" t="str">
        <f>IF(ISBLANK(O97),"",VLOOKUP(DEC2HEX(HEX2DEC(O97),2),'ID names'!$B$3:$C$94,2,FALSE))</f>
        <v/>
      </c>
      <c r="T97" s="16" t="str">
        <f>IF(ISBLANK(P97),"",VLOOKUP(DEC2HEX(HEX2DEC(P97),2),'ID names'!$B$3:$C$94,2,FALSE))</f>
        <v/>
      </c>
      <c r="U97" s="16" t="str">
        <f>IF(ISBLANK(Q97),"",VLOOKUP(DEC2HEX(HEX2DEC(Q97),2),'ID names'!$B$3:$C$94,2,FALSE))</f>
        <v/>
      </c>
    </row>
    <row r="98" spans="1:21">
      <c r="A98" s="1" t="str">
        <f t="shared" si="10"/>
        <v>0000</v>
      </c>
      <c r="B98" s="1" t="str">
        <f t="shared" si="11"/>
        <v>00</v>
      </c>
      <c r="C98" s="1" t="str">
        <f t="shared" si="12"/>
        <v>00</v>
      </c>
      <c r="D98" s="1" t="str">
        <f t="shared" si="13"/>
        <v>00</v>
      </c>
      <c r="E98" s="1" t="str">
        <f t="shared" si="14"/>
        <v>00</v>
      </c>
      <c r="F98" s="1">
        <f t="shared" si="15"/>
        <v>22</v>
      </c>
      <c r="G98" s="1" t="str">
        <f t="shared" si="18"/>
        <v>000000000000</v>
      </c>
      <c r="H98" s="1">
        <f t="shared" si="17"/>
        <v>96</v>
      </c>
      <c r="I98" s="1" t="str">
        <f t="shared" si="16"/>
        <v/>
      </c>
      <c r="L98" s="18"/>
      <c r="M98" s="15"/>
      <c r="N98" s="15"/>
      <c r="O98" s="15"/>
      <c r="P98" s="15"/>
      <c r="Q98" s="15"/>
      <c r="R98" s="16" t="str">
        <f>IF(ISBLANK(N98),"",VLOOKUP(DEC2HEX(HEX2DEC(N98),2),'ID names'!$B$3:$C$94,2,FALSE))</f>
        <v/>
      </c>
      <c r="S98" s="16" t="str">
        <f>IF(ISBLANK(O98),"",VLOOKUP(DEC2HEX(HEX2DEC(O98),2),'ID names'!$B$3:$C$94,2,FALSE))</f>
        <v/>
      </c>
      <c r="T98" s="16" t="str">
        <f>IF(ISBLANK(P98),"",VLOOKUP(DEC2HEX(HEX2DEC(P98),2),'ID names'!$B$3:$C$94,2,FALSE))</f>
        <v/>
      </c>
      <c r="U98" s="16" t="str">
        <f>IF(ISBLANK(Q98),"",VLOOKUP(DEC2HEX(HEX2DEC(Q98),2),'ID names'!$B$3:$C$94,2,FALSE))</f>
        <v/>
      </c>
    </row>
    <row r="99" spans="1:21">
      <c r="A99" s="1" t="str">
        <f t="shared" si="10"/>
        <v>0000</v>
      </c>
      <c r="B99" s="1" t="str">
        <f t="shared" si="11"/>
        <v>00</v>
      </c>
      <c r="C99" s="1" t="str">
        <f t="shared" si="12"/>
        <v>00</v>
      </c>
      <c r="D99" s="1" t="str">
        <f t="shared" si="13"/>
        <v>00</v>
      </c>
      <c r="E99" s="1" t="str">
        <f t="shared" si="14"/>
        <v>00</v>
      </c>
      <c r="F99" s="1">
        <f t="shared" si="15"/>
        <v>22</v>
      </c>
      <c r="G99" s="1" t="str">
        <f t="shared" si="18"/>
        <v>000000000000</v>
      </c>
      <c r="H99" s="1">
        <f t="shared" si="17"/>
        <v>97</v>
      </c>
      <c r="I99" s="1" t="str">
        <f t="shared" si="16"/>
        <v/>
      </c>
      <c r="L99" s="18"/>
      <c r="M99" s="15"/>
      <c r="N99" s="15"/>
      <c r="O99" s="15"/>
      <c r="P99" s="15"/>
      <c r="Q99" s="15"/>
      <c r="R99" s="16" t="str">
        <f>IF(ISBLANK(N99),"",VLOOKUP(DEC2HEX(HEX2DEC(N99),2),'ID names'!$B$3:$C$94,2,FALSE))</f>
        <v/>
      </c>
      <c r="S99" s="16" t="str">
        <f>IF(ISBLANK(O99),"",VLOOKUP(DEC2HEX(HEX2DEC(O99),2),'ID names'!$B$3:$C$94,2,FALSE))</f>
        <v/>
      </c>
      <c r="T99" s="16" t="str">
        <f>IF(ISBLANK(P99),"",VLOOKUP(DEC2HEX(HEX2DEC(P99),2),'ID names'!$B$3:$C$94,2,FALSE))</f>
        <v/>
      </c>
      <c r="U99" s="16" t="str">
        <f>IF(ISBLANK(Q99),"",VLOOKUP(DEC2HEX(HEX2DEC(Q99),2),'ID names'!$B$3:$C$94,2,FALSE))</f>
        <v/>
      </c>
    </row>
    <row r="100" spans="1:21">
      <c r="A100" s="1" t="str">
        <f t="shared" si="10"/>
        <v>0000</v>
      </c>
      <c r="B100" s="1" t="str">
        <f t="shared" si="11"/>
        <v>00</v>
      </c>
      <c r="C100" s="1" t="str">
        <f t="shared" si="12"/>
        <v>00</v>
      </c>
      <c r="D100" s="1" t="str">
        <f t="shared" si="13"/>
        <v>00</v>
      </c>
      <c r="E100" s="1" t="str">
        <f t="shared" si="14"/>
        <v>00</v>
      </c>
      <c r="F100" s="1">
        <f t="shared" si="15"/>
        <v>22</v>
      </c>
      <c r="G100" s="1" t="str">
        <f t="shared" si="18"/>
        <v>000000000000</v>
      </c>
      <c r="H100" s="1">
        <f t="shared" si="17"/>
        <v>98</v>
      </c>
      <c r="I100" s="1" t="str">
        <f t="shared" si="16"/>
        <v/>
      </c>
      <c r="L100" s="18"/>
      <c r="M100" s="15"/>
      <c r="N100" s="15"/>
      <c r="O100" s="15"/>
      <c r="P100" s="15"/>
      <c r="Q100" s="15"/>
      <c r="R100" s="16" t="str">
        <f>IF(ISBLANK(N100),"",VLOOKUP(DEC2HEX(HEX2DEC(N100),2),'ID names'!$B$3:$C$94,2,FALSE))</f>
        <v/>
      </c>
      <c r="S100" s="16" t="str">
        <f>IF(ISBLANK(O100),"",VLOOKUP(DEC2HEX(HEX2DEC(O100),2),'ID names'!$B$3:$C$94,2,FALSE))</f>
        <v/>
      </c>
      <c r="T100" s="16" t="str">
        <f>IF(ISBLANK(P100),"",VLOOKUP(DEC2HEX(HEX2DEC(P100),2),'ID names'!$B$3:$C$94,2,FALSE))</f>
        <v/>
      </c>
      <c r="U100" s="16" t="str">
        <f>IF(ISBLANK(Q100),"",VLOOKUP(DEC2HEX(HEX2DEC(Q100),2),'ID names'!$B$3:$C$94,2,FALSE))</f>
        <v/>
      </c>
    </row>
    <row r="101" spans="1:21">
      <c r="A101" s="1" t="str">
        <f t="shared" si="10"/>
        <v>0000</v>
      </c>
      <c r="B101" s="1" t="str">
        <f t="shared" si="11"/>
        <v>00</v>
      </c>
      <c r="C101" s="1" t="str">
        <f t="shared" si="12"/>
        <v>00</v>
      </c>
      <c r="D101" s="1" t="str">
        <f t="shared" si="13"/>
        <v>00</v>
      </c>
      <c r="E101" s="1" t="str">
        <f t="shared" si="14"/>
        <v>00</v>
      </c>
      <c r="F101" s="1">
        <f t="shared" si="15"/>
        <v>22</v>
      </c>
      <c r="G101" s="1" t="str">
        <f t="shared" si="18"/>
        <v>000000000000</v>
      </c>
      <c r="H101" s="1">
        <f t="shared" si="17"/>
        <v>99</v>
      </c>
      <c r="I101" s="1" t="str">
        <f t="shared" si="16"/>
        <v/>
      </c>
      <c r="L101" s="18"/>
      <c r="M101" s="15"/>
      <c r="N101" s="15"/>
      <c r="O101" s="15"/>
      <c r="P101" s="15"/>
      <c r="Q101" s="15"/>
      <c r="R101" s="16" t="str">
        <f>IF(ISBLANK(N101),"",VLOOKUP(DEC2HEX(HEX2DEC(N101),2),'ID names'!$B$3:$C$94,2,FALSE))</f>
        <v/>
      </c>
      <c r="S101" s="16" t="str">
        <f>IF(ISBLANK(O101),"",VLOOKUP(DEC2HEX(HEX2DEC(O101),2),'ID names'!$B$3:$C$94,2,FALSE))</f>
        <v/>
      </c>
      <c r="T101" s="16" t="str">
        <f>IF(ISBLANK(P101),"",VLOOKUP(DEC2HEX(HEX2DEC(P101),2),'ID names'!$B$3:$C$94,2,FALSE))</f>
        <v/>
      </c>
      <c r="U101" s="16" t="str">
        <f>IF(ISBLANK(Q101),"",VLOOKUP(DEC2HEX(HEX2DEC(Q101),2),'ID names'!$B$3:$C$94,2,FALSE))</f>
        <v/>
      </c>
    </row>
    <row r="102" spans="1:21">
      <c r="A102" s="1" t="str">
        <f t="shared" si="10"/>
        <v>0000</v>
      </c>
      <c r="B102" s="1" t="str">
        <f t="shared" si="11"/>
        <v>00</v>
      </c>
      <c r="C102" s="1" t="str">
        <f t="shared" si="12"/>
        <v>00</v>
      </c>
      <c r="D102" s="1" t="str">
        <f t="shared" si="13"/>
        <v>00</v>
      </c>
      <c r="E102" s="1" t="str">
        <f t="shared" si="14"/>
        <v>00</v>
      </c>
      <c r="F102" s="1">
        <f t="shared" si="15"/>
        <v>22</v>
      </c>
      <c r="G102" s="1" t="str">
        <f t="shared" si="18"/>
        <v>000000000000</v>
      </c>
      <c r="H102" s="1">
        <f t="shared" si="17"/>
        <v>100</v>
      </c>
      <c r="I102" s="1" t="str">
        <f t="shared" si="16"/>
        <v/>
      </c>
      <c r="L102" s="18"/>
      <c r="M102" s="15"/>
      <c r="N102" s="15"/>
      <c r="O102" s="15"/>
      <c r="P102" s="15"/>
      <c r="Q102" s="15"/>
      <c r="R102" s="16" t="str">
        <f>IF(ISBLANK(N102),"",VLOOKUP(DEC2HEX(HEX2DEC(N102),2),'ID names'!$B$3:$C$94,2,FALSE))</f>
        <v/>
      </c>
      <c r="S102" s="16" t="str">
        <f>IF(ISBLANK(O102),"",VLOOKUP(DEC2HEX(HEX2DEC(O102),2),'ID names'!$B$3:$C$94,2,FALSE))</f>
        <v/>
      </c>
      <c r="T102" s="16" t="str">
        <f>IF(ISBLANK(P102),"",VLOOKUP(DEC2HEX(HEX2DEC(P102),2),'ID names'!$B$3:$C$94,2,FALSE))</f>
        <v/>
      </c>
      <c r="U102" s="16" t="str">
        <f>IF(ISBLANK(Q102),"",VLOOKUP(DEC2HEX(HEX2DEC(Q102),2),'ID names'!$B$3:$C$94,2,FALSE))</f>
        <v/>
      </c>
    </row>
    <row r="103" spans="1:21">
      <c r="A103" s="1" t="str">
        <f t="shared" si="10"/>
        <v>0000</v>
      </c>
      <c r="B103" s="1" t="str">
        <f t="shared" si="11"/>
        <v>00</v>
      </c>
      <c r="C103" s="1" t="str">
        <f t="shared" si="12"/>
        <v>00</v>
      </c>
      <c r="D103" s="1" t="str">
        <f t="shared" si="13"/>
        <v>00</v>
      </c>
      <c r="E103" s="1" t="str">
        <f t="shared" si="14"/>
        <v>00</v>
      </c>
      <c r="F103" s="1">
        <f t="shared" si="15"/>
        <v>22</v>
      </c>
      <c r="G103" s="1" t="str">
        <f t="shared" si="18"/>
        <v>000000000000</v>
      </c>
      <c r="H103" s="1">
        <f t="shared" si="17"/>
        <v>101</v>
      </c>
      <c r="I103" s="1" t="str">
        <f t="shared" si="16"/>
        <v/>
      </c>
      <c r="L103" s="18"/>
      <c r="M103" s="15"/>
      <c r="N103" s="15"/>
      <c r="O103" s="15"/>
      <c r="P103" s="15"/>
      <c r="Q103" s="15"/>
      <c r="R103" s="16" t="str">
        <f>IF(ISBLANK(N103),"",VLOOKUP(DEC2HEX(HEX2DEC(N103),2),'ID names'!$B$3:$C$94,2,FALSE))</f>
        <v/>
      </c>
      <c r="S103" s="16" t="str">
        <f>IF(ISBLANK(O103),"",VLOOKUP(DEC2HEX(HEX2DEC(O103),2),'ID names'!$B$3:$C$94,2,FALSE))</f>
        <v/>
      </c>
      <c r="T103" s="16" t="str">
        <f>IF(ISBLANK(P103),"",VLOOKUP(DEC2HEX(HEX2DEC(P103),2),'ID names'!$B$3:$C$94,2,FALSE))</f>
        <v/>
      </c>
      <c r="U103" s="16" t="str">
        <f>IF(ISBLANK(Q103),"",VLOOKUP(DEC2HEX(HEX2DEC(Q103),2),'ID names'!$B$3:$C$94,2,FALSE))</f>
        <v/>
      </c>
    </row>
    <row r="104" spans="1:21">
      <c r="A104" s="1" t="str">
        <f t="shared" si="10"/>
        <v>0000</v>
      </c>
      <c r="B104" s="1" t="str">
        <f t="shared" si="11"/>
        <v>00</v>
      </c>
      <c r="C104" s="1" t="str">
        <f t="shared" si="12"/>
        <v>00</v>
      </c>
      <c r="D104" s="1" t="str">
        <f t="shared" si="13"/>
        <v>00</v>
      </c>
      <c r="E104" s="1" t="str">
        <f t="shared" si="14"/>
        <v>00</v>
      </c>
      <c r="F104" s="1">
        <f t="shared" si="15"/>
        <v>22</v>
      </c>
      <c r="G104" s="1" t="str">
        <f t="shared" si="18"/>
        <v>000000000000</v>
      </c>
      <c r="H104" s="1">
        <f t="shared" si="17"/>
        <v>102</v>
      </c>
      <c r="I104" s="1" t="str">
        <f t="shared" si="16"/>
        <v/>
      </c>
      <c r="L104" s="18"/>
      <c r="M104" s="15"/>
      <c r="N104" s="15"/>
      <c r="O104" s="15"/>
      <c r="P104" s="15"/>
      <c r="Q104" s="15"/>
      <c r="R104" s="16" t="str">
        <f>IF(ISBLANK(N104),"",VLOOKUP(DEC2HEX(HEX2DEC(N104),2),'ID names'!$B$3:$C$94,2,FALSE))</f>
        <v/>
      </c>
      <c r="S104" s="16" t="str">
        <f>IF(ISBLANK(O104),"",VLOOKUP(DEC2HEX(HEX2DEC(O104),2),'ID names'!$B$3:$C$94,2,FALSE))</f>
        <v/>
      </c>
      <c r="T104" s="16" t="str">
        <f>IF(ISBLANK(P104),"",VLOOKUP(DEC2HEX(HEX2DEC(P104),2),'ID names'!$B$3:$C$94,2,FALSE))</f>
        <v/>
      </c>
      <c r="U104" s="16" t="str">
        <f>IF(ISBLANK(Q104),"",VLOOKUP(DEC2HEX(HEX2DEC(Q104),2),'ID names'!$B$3:$C$94,2,FALSE))</f>
        <v/>
      </c>
    </row>
    <row r="105" spans="1:21">
      <c r="A105" s="1" t="str">
        <f t="shared" si="10"/>
        <v>0000</v>
      </c>
      <c r="B105" s="1" t="str">
        <f t="shared" si="11"/>
        <v>00</v>
      </c>
      <c r="C105" s="1" t="str">
        <f t="shared" si="12"/>
        <v>00</v>
      </c>
      <c r="D105" s="1" t="str">
        <f t="shared" si="13"/>
        <v>00</v>
      </c>
      <c r="E105" s="1" t="str">
        <f t="shared" si="14"/>
        <v>00</v>
      </c>
      <c r="F105" s="1">
        <f t="shared" si="15"/>
        <v>22</v>
      </c>
      <c r="G105" s="1" t="str">
        <f t="shared" si="18"/>
        <v>000000000000</v>
      </c>
      <c r="H105" s="1">
        <f t="shared" si="17"/>
        <v>103</v>
      </c>
      <c r="I105" s="1" t="str">
        <f t="shared" si="16"/>
        <v/>
      </c>
      <c r="L105" s="18"/>
      <c r="M105" s="15"/>
      <c r="N105" s="15"/>
      <c r="O105" s="15"/>
      <c r="P105" s="15"/>
      <c r="Q105" s="15"/>
      <c r="R105" s="16" t="str">
        <f>IF(ISBLANK(N105),"",VLOOKUP(DEC2HEX(HEX2DEC(N105),2),'ID names'!$B$3:$C$94,2,FALSE))</f>
        <v/>
      </c>
      <c r="S105" s="16" t="str">
        <f>IF(ISBLANK(O105),"",VLOOKUP(DEC2HEX(HEX2DEC(O105),2),'ID names'!$B$3:$C$94,2,FALSE))</f>
        <v/>
      </c>
      <c r="T105" s="16" t="str">
        <f>IF(ISBLANK(P105),"",VLOOKUP(DEC2HEX(HEX2DEC(P105),2),'ID names'!$B$3:$C$94,2,FALSE))</f>
        <v/>
      </c>
      <c r="U105" s="16" t="str">
        <f>IF(ISBLANK(Q105),"",VLOOKUP(DEC2HEX(HEX2DEC(Q105),2),'ID names'!$B$3:$C$94,2,FALSE))</f>
        <v/>
      </c>
    </row>
    <row r="106" spans="1:21">
      <c r="A106" s="1" t="str">
        <f t="shared" si="10"/>
        <v>0000</v>
      </c>
      <c r="B106" s="1" t="str">
        <f t="shared" si="11"/>
        <v>00</v>
      </c>
      <c r="C106" s="1" t="str">
        <f t="shared" si="12"/>
        <v>00</v>
      </c>
      <c r="D106" s="1" t="str">
        <f t="shared" si="13"/>
        <v>00</v>
      </c>
      <c r="E106" s="1" t="str">
        <f t="shared" si="14"/>
        <v>00</v>
      </c>
      <c r="F106" s="1">
        <f t="shared" si="15"/>
        <v>22</v>
      </c>
      <c r="G106" s="1" t="str">
        <f t="shared" si="18"/>
        <v>000000000000</v>
      </c>
      <c r="H106" s="1">
        <f t="shared" si="17"/>
        <v>104</v>
      </c>
      <c r="I106" s="1" t="str">
        <f t="shared" si="16"/>
        <v/>
      </c>
      <c r="L106" s="18"/>
      <c r="M106" s="15"/>
      <c r="N106" s="15"/>
      <c r="O106" s="15"/>
      <c r="P106" s="15"/>
      <c r="Q106" s="15"/>
      <c r="R106" s="16" t="str">
        <f>IF(ISBLANK(N106),"",VLOOKUP(DEC2HEX(HEX2DEC(N106),2),'ID names'!$B$3:$C$94,2,FALSE))</f>
        <v/>
      </c>
      <c r="S106" s="16" t="str">
        <f>IF(ISBLANK(O106),"",VLOOKUP(DEC2HEX(HEX2DEC(O106),2),'ID names'!$B$3:$C$94,2,FALSE))</f>
        <v/>
      </c>
      <c r="T106" s="16" t="str">
        <f>IF(ISBLANK(P106),"",VLOOKUP(DEC2HEX(HEX2DEC(P106),2),'ID names'!$B$3:$C$94,2,FALSE))</f>
        <v/>
      </c>
      <c r="U106" s="16" t="str">
        <f>IF(ISBLANK(Q106),"",VLOOKUP(DEC2HEX(HEX2DEC(Q106),2),'ID names'!$B$3:$C$94,2,FALSE))</f>
        <v/>
      </c>
    </row>
    <row r="107" spans="1:21">
      <c r="A107" s="1" t="str">
        <f t="shared" si="10"/>
        <v>0000</v>
      </c>
      <c r="B107" s="1" t="str">
        <f t="shared" si="11"/>
        <v>00</v>
      </c>
      <c r="C107" s="1" t="str">
        <f t="shared" si="12"/>
        <v>00</v>
      </c>
      <c r="D107" s="1" t="str">
        <f t="shared" si="13"/>
        <v>00</v>
      </c>
      <c r="E107" s="1" t="str">
        <f t="shared" si="14"/>
        <v>00</v>
      </c>
      <c r="F107" s="1">
        <f t="shared" si="15"/>
        <v>22</v>
      </c>
      <c r="G107" s="1" t="str">
        <f t="shared" si="18"/>
        <v>000000000000</v>
      </c>
      <c r="H107" s="1">
        <f t="shared" si="17"/>
        <v>105</v>
      </c>
      <c r="I107" s="1" t="str">
        <f t="shared" si="16"/>
        <v/>
      </c>
      <c r="L107" s="18"/>
      <c r="M107" s="15"/>
      <c r="N107" s="15"/>
      <c r="O107" s="15"/>
      <c r="P107" s="15"/>
      <c r="Q107" s="15"/>
      <c r="R107" s="16" t="str">
        <f>IF(ISBLANK(N107),"",VLOOKUP(DEC2HEX(HEX2DEC(N107),2),'ID names'!$B$3:$C$94,2,FALSE))</f>
        <v/>
      </c>
      <c r="S107" s="16" t="str">
        <f>IF(ISBLANK(O107),"",VLOOKUP(DEC2HEX(HEX2DEC(O107),2),'ID names'!$B$3:$C$94,2,FALSE))</f>
        <v/>
      </c>
      <c r="T107" s="16" t="str">
        <f>IF(ISBLANK(P107),"",VLOOKUP(DEC2HEX(HEX2DEC(P107),2),'ID names'!$B$3:$C$94,2,FALSE))</f>
        <v/>
      </c>
      <c r="U107" s="16" t="str">
        <f>IF(ISBLANK(Q107),"",VLOOKUP(DEC2HEX(HEX2DEC(Q107),2),'ID names'!$B$3:$C$94,2,FALSE))</f>
        <v/>
      </c>
    </row>
    <row r="108" spans="1:21">
      <c r="A108" s="1" t="str">
        <f t="shared" si="10"/>
        <v>0000</v>
      </c>
      <c r="B108" s="1" t="str">
        <f t="shared" si="11"/>
        <v>00</v>
      </c>
      <c r="C108" s="1" t="str">
        <f t="shared" si="12"/>
        <v>00</v>
      </c>
      <c r="D108" s="1" t="str">
        <f t="shared" si="13"/>
        <v>00</v>
      </c>
      <c r="E108" s="1" t="str">
        <f t="shared" si="14"/>
        <v>00</v>
      </c>
      <c r="F108" s="1">
        <f t="shared" si="15"/>
        <v>22</v>
      </c>
      <c r="G108" s="1" t="str">
        <f t="shared" si="18"/>
        <v>000000000000</v>
      </c>
      <c r="H108" s="1">
        <f t="shared" si="17"/>
        <v>106</v>
      </c>
      <c r="I108" s="1" t="str">
        <f t="shared" si="16"/>
        <v/>
      </c>
      <c r="L108" s="18"/>
      <c r="M108" s="15"/>
      <c r="N108" s="15"/>
      <c r="O108" s="15"/>
      <c r="P108" s="15"/>
      <c r="Q108" s="15"/>
      <c r="R108" s="16" t="str">
        <f>IF(ISBLANK(N108),"",VLOOKUP(DEC2HEX(HEX2DEC(N108),2),'ID names'!$B$3:$C$94,2,FALSE))</f>
        <v/>
      </c>
      <c r="S108" s="16" t="str">
        <f>IF(ISBLANK(O108),"",VLOOKUP(DEC2HEX(HEX2DEC(O108),2),'ID names'!$B$3:$C$94,2,FALSE))</f>
        <v/>
      </c>
      <c r="T108" s="16" t="str">
        <f>IF(ISBLANK(P108),"",VLOOKUP(DEC2HEX(HEX2DEC(P108),2),'ID names'!$B$3:$C$94,2,FALSE))</f>
        <v/>
      </c>
      <c r="U108" s="16" t="str">
        <f>IF(ISBLANK(Q108),"",VLOOKUP(DEC2HEX(HEX2DEC(Q108),2),'ID names'!$B$3:$C$94,2,FALSE))</f>
        <v/>
      </c>
    </row>
    <row r="109" spans="1:21">
      <c r="A109" s="1" t="str">
        <f t="shared" si="10"/>
        <v>0000</v>
      </c>
      <c r="B109" s="1" t="str">
        <f t="shared" si="11"/>
        <v>00</v>
      </c>
      <c r="C109" s="1" t="str">
        <f t="shared" si="12"/>
        <v>00</v>
      </c>
      <c r="D109" s="1" t="str">
        <f t="shared" si="13"/>
        <v>00</v>
      </c>
      <c r="E109" s="1" t="str">
        <f t="shared" si="14"/>
        <v>00</v>
      </c>
      <c r="F109" s="1">
        <f t="shared" si="15"/>
        <v>22</v>
      </c>
      <c r="G109" s="1" t="str">
        <f t="shared" si="18"/>
        <v>000000000000</v>
      </c>
      <c r="H109" s="1">
        <f t="shared" si="17"/>
        <v>107</v>
      </c>
      <c r="I109" s="1" t="str">
        <f t="shared" si="16"/>
        <v/>
      </c>
      <c r="L109" s="18"/>
      <c r="M109" s="15"/>
      <c r="N109" s="15"/>
      <c r="O109" s="15"/>
      <c r="P109" s="15"/>
      <c r="Q109" s="15"/>
      <c r="R109" s="16" t="str">
        <f>IF(ISBLANK(N109),"",VLOOKUP(DEC2HEX(HEX2DEC(N109),2),'ID names'!$B$3:$C$94,2,FALSE))</f>
        <v/>
      </c>
      <c r="S109" s="16" t="str">
        <f>IF(ISBLANK(O109),"",VLOOKUP(DEC2HEX(HEX2DEC(O109),2),'ID names'!$B$3:$C$94,2,FALSE))</f>
        <v/>
      </c>
      <c r="T109" s="16" t="str">
        <f>IF(ISBLANK(P109),"",VLOOKUP(DEC2HEX(HEX2DEC(P109),2),'ID names'!$B$3:$C$94,2,FALSE))</f>
        <v/>
      </c>
      <c r="U109" s="16" t="str">
        <f>IF(ISBLANK(Q109),"",VLOOKUP(DEC2HEX(HEX2DEC(Q109),2),'ID names'!$B$3:$C$94,2,FALSE))</f>
        <v/>
      </c>
    </row>
    <row r="110" spans="1:21">
      <c r="A110" s="1" t="str">
        <f t="shared" si="10"/>
        <v>0000</v>
      </c>
      <c r="B110" s="1" t="str">
        <f t="shared" si="11"/>
        <v>00</v>
      </c>
      <c r="C110" s="1" t="str">
        <f t="shared" si="12"/>
        <v>00</v>
      </c>
      <c r="D110" s="1" t="str">
        <f t="shared" si="13"/>
        <v>00</v>
      </c>
      <c r="E110" s="1" t="str">
        <f t="shared" si="14"/>
        <v>00</v>
      </c>
      <c r="F110" s="1">
        <f t="shared" si="15"/>
        <v>22</v>
      </c>
      <c r="G110" s="1" t="str">
        <f t="shared" si="18"/>
        <v>000000000000</v>
      </c>
      <c r="H110" s="1">
        <f t="shared" si="17"/>
        <v>108</v>
      </c>
      <c r="I110" s="1" t="str">
        <f t="shared" si="16"/>
        <v/>
      </c>
      <c r="L110" s="18"/>
      <c r="M110" s="15"/>
      <c r="N110" s="15"/>
      <c r="O110" s="15"/>
      <c r="P110" s="15"/>
      <c r="Q110" s="15"/>
      <c r="R110" s="16" t="str">
        <f>IF(ISBLANK(N110),"",VLOOKUP(DEC2HEX(HEX2DEC(N110),2),'ID names'!$B$3:$C$94,2,FALSE))</f>
        <v/>
      </c>
      <c r="S110" s="16" t="str">
        <f>IF(ISBLANK(O110),"",VLOOKUP(DEC2HEX(HEX2DEC(O110),2),'ID names'!$B$3:$C$94,2,FALSE))</f>
        <v/>
      </c>
      <c r="T110" s="16" t="str">
        <f>IF(ISBLANK(P110),"",VLOOKUP(DEC2HEX(HEX2DEC(P110),2),'ID names'!$B$3:$C$94,2,FALSE))</f>
        <v/>
      </c>
      <c r="U110" s="16" t="str">
        <f>IF(ISBLANK(Q110),"",VLOOKUP(DEC2HEX(HEX2DEC(Q110),2),'ID names'!$B$3:$C$94,2,FALSE))</f>
        <v/>
      </c>
    </row>
    <row r="111" spans="1:21">
      <c r="A111" s="1" t="str">
        <f t="shared" si="10"/>
        <v>0000</v>
      </c>
      <c r="B111" s="1" t="str">
        <f t="shared" si="11"/>
        <v>00</v>
      </c>
      <c r="C111" s="1" t="str">
        <f t="shared" si="12"/>
        <v>00</v>
      </c>
      <c r="D111" s="1" t="str">
        <f t="shared" si="13"/>
        <v>00</v>
      </c>
      <c r="E111" s="1" t="str">
        <f t="shared" si="14"/>
        <v>00</v>
      </c>
      <c r="F111" s="1">
        <f t="shared" si="15"/>
        <v>22</v>
      </c>
      <c r="G111" s="1" t="str">
        <f t="shared" si="18"/>
        <v>000000000000</v>
      </c>
      <c r="H111" s="1">
        <f t="shared" si="17"/>
        <v>109</v>
      </c>
      <c r="I111" s="1" t="str">
        <f t="shared" si="16"/>
        <v/>
      </c>
      <c r="L111" s="18"/>
      <c r="M111" s="15"/>
      <c r="N111" s="15"/>
      <c r="O111" s="15"/>
      <c r="P111" s="15"/>
      <c r="Q111" s="15"/>
      <c r="R111" s="16" t="str">
        <f>IF(ISBLANK(N111),"",VLOOKUP(DEC2HEX(HEX2DEC(N111),2),'ID names'!$B$3:$C$94,2,FALSE))</f>
        <v/>
      </c>
      <c r="S111" s="16" t="str">
        <f>IF(ISBLANK(O111),"",VLOOKUP(DEC2HEX(HEX2DEC(O111),2),'ID names'!$B$3:$C$94,2,FALSE))</f>
        <v/>
      </c>
      <c r="T111" s="16" t="str">
        <f>IF(ISBLANK(P111),"",VLOOKUP(DEC2HEX(HEX2DEC(P111),2),'ID names'!$B$3:$C$94,2,FALSE))</f>
        <v/>
      </c>
      <c r="U111" s="16" t="str">
        <f>IF(ISBLANK(Q111),"",VLOOKUP(DEC2HEX(HEX2DEC(Q111),2),'ID names'!$B$3:$C$94,2,FALSE))</f>
        <v/>
      </c>
    </row>
    <row r="112" spans="1:21">
      <c r="A112" s="1" t="str">
        <f t="shared" si="10"/>
        <v>0000</v>
      </c>
      <c r="B112" s="1" t="str">
        <f t="shared" si="11"/>
        <v>00</v>
      </c>
      <c r="C112" s="1" t="str">
        <f t="shared" si="12"/>
        <v>00</v>
      </c>
      <c r="D112" s="1" t="str">
        <f t="shared" si="13"/>
        <v>00</v>
      </c>
      <c r="E112" s="1" t="str">
        <f t="shared" si="14"/>
        <v>00</v>
      </c>
      <c r="F112" s="1">
        <f t="shared" si="15"/>
        <v>22</v>
      </c>
      <c r="G112" s="1" t="str">
        <f t="shared" si="18"/>
        <v>000000000000</v>
      </c>
      <c r="H112" s="1">
        <f t="shared" si="17"/>
        <v>110</v>
      </c>
      <c r="I112" s="1" t="str">
        <f t="shared" si="16"/>
        <v/>
      </c>
      <c r="L112" s="18"/>
      <c r="M112" s="15"/>
      <c r="N112" s="15"/>
      <c r="O112" s="15"/>
      <c r="P112" s="15"/>
      <c r="Q112" s="15"/>
      <c r="R112" s="16" t="str">
        <f>IF(ISBLANK(N112),"",VLOOKUP(DEC2HEX(HEX2DEC(N112),2),'ID names'!$B$3:$C$94,2,FALSE))</f>
        <v/>
      </c>
      <c r="S112" s="16" t="str">
        <f>IF(ISBLANK(O112),"",VLOOKUP(DEC2HEX(HEX2DEC(O112),2),'ID names'!$B$3:$C$94,2,FALSE))</f>
        <v/>
      </c>
      <c r="T112" s="16" t="str">
        <f>IF(ISBLANK(P112),"",VLOOKUP(DEC2HEX(HEX2DEC(P112),2),'ID names'!$B$3:$C$94,2,FALSE))</f>
        <v/>
      </c>
      <c r="U112" s="16" t="str">
        <f>IF(ISBLANK(Q112),"",VLOOKUP(DEC2HEX(HEX2DEC(Q112),2),'ID names'!$B$3:$C$94,2,FALSE))</f>
        <v/>
      </c>
    </row>
    <row r="113" spans="1:21">
      <c r="A113" s="1" t="str">
        <f t="shared" si="10"/>
        <v>0000</v>
      </c>
      <c r="B113" s="1" t="str">
        <f t="shared" si="11"/>
        <v>00</v>
      </c>
      <c r="C113" s="1" t="str">
        <f t="shared" si="12"/>
        <v>00</v>
      </c>
      <c r="D113" s="1" t="str">
        <f t="shared" si="13"/>
        <v>00</v>
      </c>
      <c r="E113" s="1" t="str">
        <f t="shared" si="14"/>
        <v>00</v>
      </c>
      <c r="F113" s="1">
        <f t="shared" si="15"/>
        <v>22</v>
      </c>
      <c r="G113" s="1" t="str">
        <f t="shared" si="18"/>
        <v>000000000000</v>
      </c>
      <c r="H113" s="1">
        <f t="shared" si="17"/>
        <v>111</v>
      </c>
      <c r="I113" s="1" t="str">
        <f t="shared" si="16"/>
        <v/>
      </c>
      <c r="L113" s="18"/>
      <c r="M113" s="15"/>
      <c r="N113" s="15"/>
      <c r="O113" s="15"/>
      <c r="P113" s="15"/>
      <c r="Q113" s="15"/>
      <c r="R113" s="16" t="str">
        <f>IF(ISBLANK(N113),"",VLOOKUP(DEC2HEX(HEX2DEC(N113),2),'ID names'!$B$3:$C$94,2,FALSE))</f>
        <v/>
      </c>
      <c r="S113" s="16" t="str">
        <f>IF(ISBLANK(O113),"",VLOOKUP(DEC2HEX(HEX2DEC(O113),2),'ID names'!$B$3:$C$94,2,FALSE))</f>
        <v/>
      </c>
      <c r="T113" s="16" t="str">
        <f>IF(ISBLANK(P113),"",VLOOKUP(DEC2HEX(HEX2DEC(P113),2),'ID names'!$B$3:$C$94,2,FALSE))</f>
        <v/>
      </c>
      <c r="U113" s="16" t="str">
        <f>IF(ISBLANK(Q113),"",VLOOKUP(DEC2HEX(HEX2DEC(Q113),2),'ID names'!$B$3:$C$94,2,FALSE))</f>
        <v/>
      </c>
    </row>
    <row r="114" spans="1:21">
      <c r="A114" s="1" t="str">
        <f t="shared" si="10"/>
        <v>0000</v>
      </c>
      <c r="B114" s="1" t="str">
        <f t="shared" si="11"/>
        <v>00</v>
      </c>
      <c r="C114" s="1" t="str">
        <f t="shared" si="12"/>
        <v>00</v>
      </c>
      <c r="D114" s="1" t="str">
        <f t="shared" si="13"/>
        <v>00</v>
      </c>
      <c r="E114" s="1" t="str">
        <f t="shared" si="14"/>
        <v>00</v>
      </c>
      <c r="F114" s="1">
        <f t="shared" si="15"/>
        <v>22</v>
      </c>
      <c r="G114" s="1" t="str">
        <f t="shared" si="18"/>
        <v>000000000000</v>
      </c>
      <c r="H114" s="1">
        <f t="shared" si="17"/>
        <v>112</v>
      </c>
      <c r="I114" s="1" t="str">
        <f t="shared" si="16"/>
        <v/>
      </c>
      <c r="L114" s="18"/>
      <c r="M114" s="15"/>
      <c r="N114" s="15"/>
      <c r="O114" s="15"/>
      <c r="P114" s="15"/>
      <c r="Q114" s="15"/>
      <c r="R114" s="16" t="str">
        <f>IF(ISBLANK(N114),"",VLOOKUP(DEC2HEX(HEX2DEC(N114),2),'ID names'!$B$3:$C$94,2,FALSE))</f>
        <v/>
      </c>
      <c r="S114" s="16" t="str">
        <f>IF(ISBLANK(O114),"",VLOOKUP(DEC2HEX(HEX2DEC(O114),2),'ID names'!$B$3:$C$94,2,FALSE))</f>
        <v/>
      </c>
      <c r="T114" s="16" t="str">
        <f>IF(ISBLANK(P114),"",VLOOKUP(DEC2HEX(HEX2DEC(P114),2),'ID names'!$B$3:$C$94,2,FALSE))</f>
        <v/>
      </c>
      <c r="U114" s="16" t="str">
        <f>IF(ISBLANK(Q114),"",VLOOKUP(DEC2HEX(HEX2DEC(Q114),2),'ID names'!$B$3:$C$94,2,FALSE))</f>
        <v/>
      </c>
    </row>
    <row r="115" spans="1:21">
      <c r="A115" s="1" t="str">
        <f t="shared" si="10"/>
        <v>0000</v>
      </c>
      <c r="B115" s="1" t="str">
        <f t="shared" si="11"/>
        <v>00</v>
      </c>
      <c r="C115" s="1" t="str">
        <f t="shared" si="12"/>
        <v>00</v>
      </c>
      <c r="D115" s="1" t="str">
        <f t="shared" si="13"/>
        <v>00</v>
      </c>
      <c r="E115" s="1" t="str">
        <f t="shared" si="14"/>
        <v>00</v>
      </c>
      <c r="F115" s="1">
        <f t="shared" si="15"/>
        <v>22</v>
      </c>
      <c r="G115" s="1" t="str">
        <f t="shared" si="18"/>
        <v>000000000000</v>
      </c>
      <c r="H115" s="1">
        <f t="shared" si="17"/>
        <v>113</v>
      </c>
      <c r="I115" s="1" t="str">
        <f t="shared" si="16"/>
        <v/>
      </c>
      <c r="L115" s="18"/>
      <c r="M115" s="15"/>
      <c r="N115" s="15"/>
      <c r="O115" s="15"/>
      <c r="P115" s="15"/>
      <c r="Q115" s="15"/>
      <c r="R115" s="16" t="str">
        <f>IF(ISBLANK(N115),"",VLOOKUP(DEC2HEX(HEX2DEC(N115),2),'ID names'!$B$3:$C$94,2,FALSE))</f>
        <v/>
      </c>
      <c r="S115" s="16" t="str">
        <f>IF(ISBLANK(O115),"",VLOOKUP(DEC2HEX(HEX2DEC(O115),2),'ID names'!$B$3:$C$94,2,FALSE))</f>
        <v/>
      </c>
      <c r="T115" s="16" t="str">
        <f>IF(ISBLANK(P115),"",VLOOKUP(DEC2HEX(HEX2DEC(P115),2),'ID names'!$B$3:$C$94,2,FALSE))</f>
        <v/>
      </c>
      <c r="U115" s="16" t="str">
        <f>IF(ISBLANK(Q115),"",VLOOKUP(DEC2HEX(HEX2DEC(Q115),2),'ID names'!$B$3:$C$94,2,FALSE))</f>
        <v/>
      </c>
    </row>
    <row r="116" spans="1:21">
      <c r="A116" s="1" t="str">
        <f t="shared" si="10"/>
        <v>0000</v>
      </c>
      <c r="B116" s="1" t="str">
        <f t="shared" si="11"/>
        <v>00</v>
      </c>
      <c r="C116" s="1" t="str">
        <f t="shared" si="12"/>
        <v>00</v>
      </c>
      <c r="D116" s="1" t="str">
        <f t="shared" si="13"/>
        <v>00</v>
      </c>
      <c r="E116" s="1" t="str">
        <f t="shared" si="14"/>
        <v>00</v>
      </c>
      <c r="F116" s="1">
        <f t="shared" si="15"/>
        <v>22</v>
      </c>
      <c r="G116" s="1" t="str">
        <f t="shared" si="18"/>
        <v>000000000000</v>
      </c>
      <c r="H116" s="1">
        <f t="shared" si="17"/>
        <v>114</v>
      </c>
      <c r="I116" s="1" t="str">
        <f t="shared" si="16"/>
        <v/>
      </c>
      <c r="L116" s="18"/>
      <c r="M116" s="15"/>
      <c r="N116" s="15"/>
      <c r="O116" s="15"/>
      <c r="P116" s="15"/>
      <c r="Q116" s="15"/>
      <c r="R116" s="16" t="str">
        <f>IF(ISBLANK(N116),"",VLOOKUP(DEC2HEX(HEX2DEC(N116),2),'ID names'!$B$3:$C$94,2,FALSE))</f>
        <v/>
      </c>
      <c r="S116" s="16" t="str">
        <f>IF(ISBLANK(O116),"",VLOOKUP(DEC2HEX(HEX2DEC(O116),2),'ID names'!$B$3:$C$94,2,FALSE))</f>
        <v/>
      </c>
      <c r="T116" s="16" t="str">
        <f>IF(ISBLANK(P116),"",VLOOKUP(DEC2HEX(HEX2DEC(P116),2),'ID names'!$B$3:$C$94,2,FALSE))</f>
        <v/>
      </c>
      <c r="U116" s="16" t="str">
        <f>IF(ISBLANK(Q116),"",VLOOKUP(DEC2HEX(HEX2DEC(Q116),2),'ID names'!$B$3:$C$94,2,FALSE))</f>
        <v/>
      </c>
    </row>
    <row r="117" spans="1:21">
      <c r="A117" s="1" t="str">
        <f t="shared" si="10"/>
        <v>0000</v>
      </c>
      <c r="B117" s="1" t="str">
        <f t="shared" si="11"/>
        <v>00</v>
      </c>
      <c r="C117" s="1" t="str">
        <f t="shared" si="12"/>
        <v>00</v>
      </c>
      <c r="D117" s="1" t="str">
        <f t="shared" si="13"/>
        <v>00</v>
      </c>
      <c r="E117" s="1" t="str">
        <f t="shared" si="14"/>
        <v>00</v>
      </c>
      <c r="F117" s="1">
        <f t="shared" si="15"/>
        <v>22</v>
      </c>
      <c r="G117" s="1" t="str">
        <f t="shared" si="18"/>
        <v>000000000000</v>
      </c>
      <c r="H117" s="1">
        <f t="shared" si="17"/>
        <v>115</v>
      </c>
      <c r="I117" s="1" t="str">
        <f t="shared" si="16"/>
        <v/>
      </c>
      <c r="L117" s="18"/>
      <c r="M117" s="15"/>
      <c r="N117" s="15"/>
      <c r="O117" s="15"/>
      <c r="P117" s="15"/>
      <c r="Q117" s="15"/>
      <c r="R117" s="16" t="str">
        <f>IF(ISBLANK(N117),"",VLOOKUP(DEC2HEX(HEX2DEC(N117),2),'ID names'!$B$3:$C$94,2,FALSE))</f>
        <v/>
      </c>
      <c r="S117" s="16" t="str">
        <f>IF(ISBLANK(O117),"",VLOOKUP(DEC2HEX(HEX2DEC(O117),2),'ID names'!$B$3:$C$94,2,FALSE))</f>
        <v/>
      </c>
      <c r="T117" s="16" t="str">
        <f>IF(ISBLANK(P117),"",VLOOKUP(DEC2HEX(HEX2DEC(P117),2),'ID names'!$B$3:$C$94,2,FALSE))</f>
        <v/>
      </c>
      <c r="U117" s="16" t="str">
        <f>IF(ISBLANK(Q117),"",VLOOKUP(DEC2HEX(HEX2DEC(Q117),2),'ID names'!$B$3:$C$94,2,FALSE))</f>
        <v/>
      </c>
    </row>
    <row r="118" spans="1:21">
      <c r="A118" s="1" t="str">
        <f t="shared" si="10"/>
        <v>0000</v>
      </c>
      <c r="B118" s="1" t="str">
        <f t="shared" si="11"/>
        <v>00</v>
      </c>
      <c r="C118" s="1" t="str">
        <f t="shared" si="12"/>
        <v>00</v>
      </c>
      <c r="D118" s="1" t="str">
        <f t="shared" si="13"/>
        <v>00</v>
      </c>
      <c r="E118" s="1" t="str">
        <f t="shared" si="14"/>
        <v>00</v>
      </c>
      <c r="F118" s="1">
        <f t="shared" si="15"/>
        <v>22</v>
      </c>
      <c r="G118" s="1" t="str">
        <f t="shared" si="18"/>
        <v>000000000000</v>
      </c>
      <c r="H118" s="1">
        <f t="shared" si="17"/>
        <v>116</v>
      </c>
      <c r="I118" s="1" t="str">
        <f t="shared" si="16"/>
        <v/>
      </c>
      <c r="L118" s="18"/>
      <c r="M118" s="15"/>
      <c r="N118" s="15"/>
      <c r="O118" s="15"/>
      <c r="P118" s="15"/>
      <c r="Q118" s="15"/>
      <c r="R118" s="16" t="str">
        <f>IF(ISBLANK(N118),"",VLOOKUP(DEC2HEX(HEX2DEC(N118),2),'ID names'!$B$3:$C$94,2,FALSE))</f>
        <v/>
      </c>
      <c r="S118" s="16" t="str">
        <f>IF(ISBLANK(O118),"",VLOOKUP(DEC2HEX(HEX2DEC(O118),2),'ID names'!$B$3:$C$94,2,FALSE))</f>
        <v/>
      </c>
      <c r="T118" s="16" t="str">
        <f>IF(ISBLANK(P118),"",VLOOKUP(DEC2HEX(HEX2DEC(P118),2),'ID names'!$B$3:$C$94,2,FALSE))</f>
        <v/>
      </c>
      <c r="U118" s="16" t="str">
        <f>IF(ISBLANK(Q118),"",VLOOKUP(DEC2HEX(HEX2DEC(Q118),2),'ID names'!$B$3:$C$94,2,FALSE))</f>
        <v/>
      </c>
    </row>
    <row r="119" spans="1:21">
      <c r="A119" s="1" t="str">
        <f t="shared" si="10"/>
        <v>0000</v>
      </c>
      <c r="B119" s="1" t="str">
        <f t="shared" si="11"/>
        <v>00</v>
      </c>
      <c r="C119" s="1" t="str">
        <f t="shared" si="12"/>
        <v>00</v>
      </c>
      <c r="D119" s="1" t="str">
        <f t="shared" si="13"/>
        <v>00</v>
      </c>
      <c r="E119" s="1" t="str">
        <f t="shared" si="14"/>
        <v>00</v>
      </c>
      <c r="F119" s="1">
        <f t="shared" si="15"/>
        <v>22</v>
      </c>
      <c r="G119" s="1" t="str">
        <f t="shared" si="18"/>
        <v>000000000000</v>
      </c>
      <c r="H119" s="1">
        <f t="shared" si="17"/>
        <v>117</v>
      </c>
      <c r="I119" s="1" t="str">
        <f t="shared" si="16"/>
        <v/>
      </c>
      <c r="L119" s="18"/>
      <c r="M119" s="15"/>
      <c r="N119" s="15"/>
      <c r="O119" s="15"/>
      <c r="P119" s="15"/>
      <c r="Q119" s="15"/>
      <c r="R119" s="16" t="str">
        <f>IF(ISBLANK(N119),"",VLOOKUP(DEC2HEX(HEX2DEC(N119),2),'ID names'!$B$3:$C$94,2,FALSE))</f>
        <v/>
      </c>
      <c r="S119" s="16" t="str">
        <f>IF(ISBLANK(O119),"",VLOOKUP(DEC2HEX(HEX2DEC(O119),2),'ID names'!$B$3:$C$94,2,FALSE))</f>
        <v/>
      </c>
      <c r="T119" s="16" t="str">
        <f>IF(ISBLANK(P119),"",VLOOKUP(DEC2HEX(HEX2DEC(P119),2),'ID names'!$B$3:$C$94,2,FALSE))</f>
        <v/>
      </c>
      <c r="U119" s="16" t="str">
        <f>IF(ISBLANK(Q119),"",VLOOKUP(DEC2HEX(HEX2DEC(Q119),2),'ID names'!$B$3:$C$94,2,FALSE))</f>
        <v/>
      </c>
    </row>
    <row r="120" spans="1:21">
      <c r="A120" s="1" t="str">
        <f t="shared" si="10"/>
        <v>0000</v>
      </c>
      <c r="B120" s="1" t="str">
        <f t="shared" si="11"/>
        <v>00</v>
      </c>
      <c r="C120" s="1" t="str">
        <f t="shared" si="12"/>
        <v>00</v>
      </c>
      <c r="D120" s="1" t="str">
        <f t="shared" si="13"/>
        <v>00</v>
      </c>
      <c r="E120" s="1" t="str">
        <f t="shared" si="14"/>
        <v>00</v>
      </c>
      <c r="F120" s="1">
        <f t="shared" si="15"/>
        <v>22</v>
      </c>
      <c r="G120" s="1" t="str">
        <f t="shared" si="18"/>
        <v>000000000000</v>
      </c>
      <c r="H120" s="1">
        <f t="shared" si="17"/>
        <v>118</v>
      </c>
      <c r="I120" s="1" t="str">
        <f t="shared" si="16"/>
        <v/>
      </c>
      <c r="L120" s="18"/>
      <c r="M120" s="15"/>
      <c r="N120" s="15"/>
      <c r="O120" s="15"/>
      <c r="P120" s="15"/>
      <c r="Q120" s="15"/>
      <c r="R120" s="16" t="str">
        <f>IF(ISBLANK(N120),"",VLOOKUP(DEC2HEX(HEX2DEC(N120),2),'ID names'!$B$3:$C$94,2,FALSE))</f>
        <v/>
      </c>
      <c r="S120" s="16" t="str">
        <f>IF(ISBLANK(O120),"",VLOOKUP(DEC2HEX(HEX2DEC(O120),2),'ID names'!$B$3:$C$94,2,FALSE))</f>
        <v/>
      </c>
      <c r="T120" s="16" t="str">
        <f>IF(ISBLANK(P120),"",VLOOKUP(DEC2HEX(HEX2DEC(P120),2),'ID names'!$B$3:$C$94,2,FALSE))</f>
        <v/>
      </c>
      <c r="U120" s="16" t="str">
        <f>IF(ISBLANK(Q120),"",VLOOKUP(DEC2HEX(HEX2DEC(Q120),2),'ID names'!$B$3:$C$94,2,FALSE))</f>
        <v/>
      </c>
    </row>
    <row r="121" spans="1:21">
      <c r="A121" s="1" t="str">
        <f t="shared" si="10"/>
        <v>0000</v>
      </c>
      <c r="B121" s="1" t="str">
        <f t="shared" si="11"/>
        <v>00</v>
      </c>
      <c r="C121" s="1" t="str">
        <f t="shared" si="12"/>
        <v>00</v>
      </c>
      <c r="D121" s="1" t="str">
        <f t="shared" si="13"/>
        <v>00</v>
      </c>
      <c r="E121" s="1" t="str">
        <f t="shared" si="14"/>
        <v>00</v>
      </c>
      <c r="F121" s="1">
        <f t="shared" si="15"/>
        <v>22</v>
      </c>
      <c r="G121" s="1" t="str">
        <f t="shared" si="18"/>
        <v>000000000000</v>
      </c>
      <c r="H121" s="1">
        <f t="shared" si="17"/>
        <v>119</v>
      </c>
      <c r="I121" s="1" t="str">
        <f t="shared" si="16"/>
        <v/>
      </c>
      <c r="L121" s="18"/>
      <c r="M121" s="15"/>
      <c r="N121" s="15"/>
      <c r="O121" s="15"/>
      <c r="P121" s="15"/>
      <c r="Q121" s="15"/>
      <c r="R121" s="16" t="str">
        <f>IF(ISBLANK(N121),"",VLOOKUP(DEC2HEX(HEX2DEC(N121),2),'ID names'!$B$3:$C$94,2,FALSE))</f>
        <v/>
      </c>
      <c r="S121" s="16" t="str">
        <f>IF(ISBLANK(O121),"",VLOOKUP(DEC2HEX(HEX2DEC(O121),2),'ID names'!$B$3:$C$94,2,FALSE))</f>
        <v/>
      </c>
      <c r="T121" s="16" t="str">
        <f>IF(ISBLANK(P121),"",VLOOKUP(DEC2HEX(HEX2DEC(P121),2),'ID names'!$B$3:$C$94,2,FALSE))</f>
        <v/>
      </c>
      <c r="U121" s="16" t="str">
        <f>IF(ISBLANK(Q121),"",VLOOKUP(DEC2HEX(HEX2DEC(Q121),2),'ID names'!$B$3:$C$94,2,FALSE))</f>
        <v/>
      </c>
    </row>
    <row r="122" spans="1:21">
      <c r="A122" s="1" t="str">
        <f t="shared" si="10"/>
        <v>0000</v>
      </c>
      <c r="B122" s="1" t="str">
        <f t="shared" si="11"/>
        <v>00</v>
      </c>
      <c r="C122" s="1" t="str">
        <f t="shared" si="12"/>
        <v>00</v>
      </c>
      <c r="D122" s="1" t="str">
        <f t="shared" si="13"/>
        <v>00</v>
      </c>
      <c r="E122" s="1" t="str">
        <f t="shared" si="14"/>
        <v>00</v>
      </c>
      <c r="F122" s="1">
        <f t="shared" si="15"/>
        <v>22</v>
      </c>
      <c r="G122" s="1" t="str">
        <f t="shared" si="18"/>
        <v>000000000000</v>
      </c>
      <c r="H122" s="1">
        <f t="shared" si="17"/>
        <v>120</v>
      </c>
      <c r="I122" s="1" t="str">
        <f t="shared" si="16"/>
        <v/>
      </c>
      <c r="L122" s="18"/>
      <c r="M122" s="15"/>
      <c r="N122" s="15"/>
      <c r="O122" s="15"/>
      <c r="P122" s="15"/>
      <c r="Q122" s="15"/>
      <c r="R122" s="16" t="str">
        <f>IF(ISBLANK(N122),"",VLOOKUP(DEC2HEX(HEX2DEC(N122),2),'ID names'!$B$3:$C$94,2,FALSE))</f>
        <v/>
      </c>
      <c r="S122" s="16" t="str">
        <f>IF(ISBLANK(O122),"",VLOOKUP(DEC2HEX(HEX2DEC(O122),2),'ID names'!$B$3:$C$94,2,FALSE))</f>
        <v/>
      </c>
      <c r="T122" s="16" t="str">
        <f>IF(ISBLANK(P122),"",VLOOKUP(DEC2HEX(HEX2DEC(P122),2),'ID names'!$B$3:$C$94,2,FALSE))</f>
        <v/>
      </c>
      <c r="U122" s="16" t="str">
        <f>IF(ISBLANK(Q122),"",VLOOKUP(DEC2HEX(HEX2DEC(Q122),2),'ID names'!$B$3:$C$94,2,FALSE))</f>
        <v/>
      </c>
    </row>
    <row r="123" spans="1:21">
      <c r="A123" s="1" t="str">
        <f t="shared" si="10"/>
        <v>0000</v>
      </c>
      <c r="B123" s="1" t="str">
        <f t="shared" si="11"/>
        <v>00</v>
      </c>
      <c r="C123" s="1" t="str">
        <f t="shared" si="12"/>
        <v>00</v>
      </c>
      <c r="D123" s="1" t="str">
        <f t="shared" si="13"/>
        <v>00</v>
      </c>
      <c r="E123" s="1" t="str">
        <f t="shared" si="14"/>
        <v>00</v>
      </c>
      <c r="F123" s="1">
        <f t="shared" si="15"/>
        <v>22</v>
      </c>
      <c r="G123" s="1" t="str">
        <f t="shared" si="18"/>
        <v>000000000000</v>
      </c>
      <c r="H123" s="1">
        <f t="shared" si="17"/>
        <v>121</v>
      </c>
      <c r="I123" s="1" t="str">
        <f t="shared" si="16"/>
        <v/>
      </c>
      <c r="L123" s="18"/>
      <c r="M123" s="15"/>
      <c r="N123" s="15"/>
      <c r="O123" s="15"/>
      <c r="P123" s="15"/>
      <c r="Q123" s="15"/>
      <c r="R123" s="16" t="str">
        <f>IF(ISBLANK(N123),"",VLOOKUP(DEC2HEX(HEX2DEC(N123),2),'ID names'!$B$3:$C$94,2,FALSE))</f>
        <v/>
      </c>
      <c r="S123" s="16" t="str">
        <f>IF(ISBLANK(O123),"",VLOOKUP(DEC2HEX(HEX2DEC(O123),2),'ID names'!$B$3:$C$94,2,FALSE))</f>
        <v/>
      </c>
      <c r="T123" s="16" t="str">
        <f>IF(ISBLANK(P123),"",VLOOKUP(DEC2HEX(HEX2DEC(P123),2),'ID names'!$B$3:$C$94,2,FALSE))</f>
        <v/>
      </c>
      <c r="U123" s="16" t="str">
        <f>IF(ISBLANK(Q123),"",VLOOKUP(DEC2HEX(HEX2DEC(Q123),2),'ID names'!$B$3:$C$94,2,FALSE))</f>
        <v/>
      </c>
    </row>
    <row r="124" spans="1:21">
      <c r="A124" s="1" t="str">
        <f t="shared" si="10"/>
        <v>0000</v>
      </c>
      <c r="B124" s="1" t="str">
        <f t="shared" si="11"/>
        <v>00</v>
      </c>
      <c r="C124" s="1" t="str">
        <f t="shared" si="12"/>
        <v>00</v>
      </c>
      <c r="D124" s="1" t="str">
        <f t="shared" si="13"/>
        <v>00</v>
      </c>
      <c r="E124" s="1" t="str">
        <f t="shared" si="14"/>
        <v>00</v>
      </c>
      <c r="F124" s="1">
        <f t="shared" si="15"/>
        <v>22</v>
      </c>
      <c r="G124" s="1" t="str">
        <f t="shared" si="18"/>
        <v>000000000000</v>
      </c>
      <c r="H124" s="1">
        <f t="shared" si="17"/>
        <v>122</v>
      </c>
      <c r="I124" s="1" t="str">
        <f t="shared" si="16"/>
        <v/>
      </c>
      <c r="L124" s="18"/>
      <c r="M124" s="15"/>
      <c r="N124" s="15"/>
      <c r="O124" s="15"/>
      <c r="P124" s="15"/>
      <c r="Q124" s="15"/>
      <c r="R124" s="16" t="str">
        <f>IF(ISBLANK(N124),"",VLOOKUP(DEC2HEX(HEX2DEC(N124),2),'ID names'!$B$3:$C$94,2,FALSE))</f>
        <v/>
      </c>
      <c r="S124" s="16" t="str">
        <f>IF(ISBLANK(O124),"",VLOOKUP(DEC2HEX(HEX2DEC(O124),2),'ID names'!$B$3:$C$94,2,FALSE))</f>
        <v/>
      </c>
      <c r="T124" s="16" t="str">
        <f>IF(ISBLANK(P124),"",VLOOKUP(DEC2HEX(HEX2DEC(P124),2),'ID names'!$B$3:$C$94,2,FALSE))</f>
        <v/>
      </c>
      <c r="U124" s="16" t="str">
        <f>IF(ISBLANK(Q124),"",VLOOKUP(DEC2HEX(HEX2DEC(Q124),2),'ID names'!$B$3:$C$94,2,FALSE))</f>
        <v/>
      </c>
    </row>
    <row r="125" spans="1:21">
      <c r="A125" s="1" t="str">
        <f t="shared" si="10"/>
        <v>0000</v>
      </c>
      <c r="B125" s="1" t="str">
        <f t="shared" si="11"/>
        <v>00</v>
      </c>
      <c r="C125" s="1" t="str">
        <f t="shared" si="12"/>
        <v>00</v>
      </c>
      <c r="D125" s="1" t="str">
        <f t="shared" si="13"/>
        <v>00</v>
      </c>
      <c r="E125" s="1" t="str">
        <f t="shared" si="14"/>
        <v>00</v>
      </c>
      <c r="F125" s="1">
        <f t="shared" si="15"/>
        <v>22</v>
      </c>
      <c r="G125" s="1" t="str">
        <f t="shared" si="18"/>
        <v>000000000000</v>
      </c>
      <c r="H125" s="1">
        <f t="shared" si="17"/>
        <v>123</v>
      </c>
      <c r="I125" s="1" t="str">
        <f t="shared" si="16"/>
        <v/>
      </c>
      <c r="L125" s="18"/>
      <c r="M125" s="15"/>
      <c r="N125" s="15"/>
      <c r="O125" s="15"/>
      <c r="P125" s="15"/>
      <c r="Q125" s="15"/>
      <c r="R125" s="16" t="str">
        <f>IF(ISBLANK(N125),"",VLOOKUP(DEC2HEX(HEX2DEC(N125),2),'ID names'!$B$3:$C$94,2,FALSE))</f>
        <v/>
      </c>
      <c r="S125" s="16" t="str">
        <f>IF(ISBLANK(O125),"",VLOOKUP(DEC2HEX(HEX2DEC(O125),2),'ID names'!$B$3:$C$94,2,FALSE))</f>
        <v/>
      </c>
      <c r="T125" s="16" t="str">
        <f>IF(ISBLANK(P125),"",VLOOKUP(DEC2HEX(HEX2DEC(P125),2),'ID names'!$B$3:$C$94,2,FALSE))</f>
        <v/>
      </c>
      <c r="U125" s="16" t="str">
        <f>IF(ISBLANK(Q125),"",VLOOKUP(DEC2HEX(HEX2DEC(Q125),2),'ID names'!$B$3:$C$94,2,FALSE))</f>
        <v/>
      </c>
    </row>
    <row r="126" spans="1:21">
      <c r="A126" s="1" t="str">
        <f t="shared" si="10"/>
        <v>0000</v>
      </c>
      <c r="B126" s="1" t="str">
        <f t="shared" si="11"/>
        <v>00</v>
      </c>
      <c r="C126" s="1" t="str">
        <f t="shared" si="12"/>
        <v>00</v>
      </c>
      <c r="D126" s="1" t="str">
        <f t="shared" si="13"/>
        <v>00</v>
      </c>
      <c r="E126" s="1" t="str">
        <f t="shared" si="14"/>
        <v>00</v>
      </c>
      <c r="F126" s="1">
        <f t="shared" si="15"/>
        <v>22</v>
      </c>
      <c r="G126" s="1" t="str">
        <f t="shared" si="18"/>
        <v>000000000000</v>
      </c>
      <c r="H126" s="1">
        <f t="shared" si="17"/>
        <v>124</v>
      </c>
      <c r="I126" s="1" t="str">
        <f t="shared" si="16"/>
        <v/>
      </c>
      <c r="L126" s="18"/>
      <c r="M126" s="15"/>
      <c r="N126" s="15"/>
      <c r="O126" s="15"/>
      <c r="P126" s="15"/>
      <c r="Q126" s="15"/>
      <c r="R126" s="16" t="str">
        <f>IF(ISBLANK(N126),"",VLOOKUP(DEC2HEX(HEX2DEC(N126),2),'ID names'!$B$3:$C$94,2,FALSE))</f>
        <v/>
      </c>
      <c r="S126" s="16" t="str">
        <f>IF(ISBLANK(O126),"",VLOOKUP(DEC2HEX(HEX2DEC(O126),2),'ID names'!$B$3:$C$94,2,FALSE))</f>
        <v/>
      </c>
      <c r="T126" s="16" t="str">
        <f>IF(ISBLANK(P126),"",VLOOKUP(DEC2HEX(HEX2DEC(P126),2),'ID names'!$B$3:$C$94,2,FALSE))</f>
        <v/>
      </c>
      <c r="U126" s="16" t="str">
        <f>IF(ISBLANK(Q126),"",VLOOKUP(DEC2HEX(HEX2DEC(Q126),2),'ID names'!$B$3:$C$94,2,FALSE))</f>
        <v/>
      </c>
    </row>
    <row r="127" spans="1:21">
      <c r="A127" s="1" t="str">
        <f t="shared" si="10"/>
        <v>0000</v>
      </c>
      <c r="B127" s="1" t="str">
        <f t="shared" si="11"/>
        <v>00</v>
      </c>
      <c r="C127" s="1" t="str">
        <f t="shared" si="12"/>
        <v>00</v>
      </c>
      <c r="D127" s="1" t="str">
        <f t="shared" si="13"/>
        <v>00</v>
      </c>
      <c r="E127" s="1" t="str">
        <f t="shared" si="14"/>
        <v>00</v>
      </c>
      <c r="F127" s="1">
        <f t="shared" si="15"/>
        <v>22</v>
      </c>
      <c r="G127" s="1" t="str">
        <f t="shared" si="18"/>
        <v>000000000000</v>
      </c>
      <c r="H127" s="1">
        <f t="shared" si="17"/>
        <v>125</v>
      </c>
      <c r="I127" s="1" t="str">
        <f t="shared" si="16"/>
        <v/>
      </c>
      <c r="L127" s="18"/>
      <c r="M127" s="15"/>
      <c r="N127" s="15"/>
      <c r="O127" s="15"/>
      <c r="P127" s="15"/>
      <c r="Q127" s="15"/>
      <c r="R127" s="16" t="str">
        <f>IF(ISBLANK(N127),"",VLOOKUP(DEC2HEX(HEX2DEC(N127),2),'ID names'!$B$3:$C$94,2,FALSE))</f>
        <v/>
      </c>
      <c r="S127" s="16" t="str">
        <f>IF(ISBLANK(O127),"",VLOOKUP(DEC2HEX(HEX2DEC(O127),2),'ID names'!$B$3:$C$94,2,FALSE))</f>
        <v/>
      </c>
      <c r="T127" s="16" t="str">
        <f>IF(ISBLANK(P127),"",VLOOKUP(DEC2HEX(HEX2DEC(P127),2),'ID names'!$B$3:$C$94,2,FALSE))</f>
        <v/>
      </c>
      <c r="U127" s="16" t="str">
        <f>IF(ISBLANK(Q127),"",VLOOKUP(DEC2HEX(HEX2DEC(Q127),2),'ID names'!$B$3:$C$94,2,FALSE))</f>
        <v/>
      </c>
    </row>
    <row r="128" spans="1:21">
      <c r="A128" s="1" t="str">
        <f t="shared" si="10"/>
        <v>0000</v>
      </c>
      <c r="B128" s="1" t="str">
        <f t="shared" si="11"/>
        <v>00</v>
      </c>
      <c r="C128" s="1" t="str">
        <f t="shared" si="12"/>
        <v>00</v>
      </c>
      <c r="D128" s="1" t="str">
        <f t="shared" si="13"/>
        <v>00</v>
      </c>
      <c r="E128" s="1" t="str">
        <f t="shared" si="14"/>
        <v>00</v>
      </c>
      <c r="F128" s="1">
        <f t="shared" si="15"/>
        <v>22</v>
      </c>
      <c r="G128" s="1" t="str">
        <f t="shared" si="18"/>
        <v>000000000000</v>
      </c>
      <c r="H128" s="1">
        <f t="shared" si="17"/>
        <v>126</v>
      </c>
      <c r="I128" s="1" t="str">
        <f t="shared" si="16"/>
        <v/>
      </c>
      <c r="L128" s="18"/>
      <c r="M128" s="15"/>
      <c r="N128" s="15"/>
      <c r="O128" s="15"/>
      <c r="P128" s="15"/>
      <c r="Q128" s="15"/>
      <c r="R128" s="16" t="str">
        <f>IF(ISBLANK(N128),"",VLOOKUP(DEC2HEX(HEX2DEC(N128),2),'ID names'!$B$3:$C$94,2,FALSE))</f>
        <v/>
      </c>
      <c r="S128" s="16" t="str">
        <f>IF(ISBLANK(O128),"",VLOOKUP(DEC2HEX(HEX2DEC(O128),2),'ID names'!$B$3:$C$94,2,FALSE))</f>
        <v/>
      </c>
      <c r="T128" s="16" t="str">
        <f>IF(ISBLANK(P128),"",VLOOKUP(DEC2HEX(HEX2DEC(P128),2),'ID names'!$B$3:$C$94,2,FALSE))</f>
        <v/>
      </c>
      <c r="U128" s="16" t="str">
        <f>IF(ISBLANK(Q128),"",VLOOKUP(DEC2HEX(HEX2DEC(Q128),2),'ID names'!$B$3:$C$94,2,FALSE))</f>
        <v/>
      </c>
    </row>
    <row r="129" spans="1:21">
      <c r="A129" s="1" t="str">
        <f t="shared" si="10"/>
        <v>0000</v>
      </c>
      <c r="B129" s="1" t="str">
        <f t="shared" si="11"/>
        <v>00</v>
      </c>
      <c r="C129" s="1" t="str">
        <f t="shared" si="12"/>
        <v>00</v>
      </c>
      <c r="D129" s="1" t="str">
        <f t="shared" si="13"/>
        <v>00</v>
      </c>
      <c r="E129" s="1" t="str">
        <f t="shared" si="14"/>
        <v>00</v>
      </c>
      <c r="F129" s="1">
        <f t="shared" si="15"/>
        <v>22</v>
      </c>
      <c r="G129" s="1" t="str">
        <f t="shared" si="18"/>
        <v>000000000000</v>
      </c>
      <c r="H129" s="1">
        <f t="shared" si="17"/>
        <v>127</v>
      </c>
      <c r="I129" s="1" t="str">
        <f t="shared" si="16"/>
        <v/>
      </c>
      <c r="L129" s="18"/>
      <c r="M129" s="15"/>
      <c r="N129" s="15"/>
      <c r="O129" s="15"/>
      <c r="P129" s="15"/>
      <c r="Q129" s="15"/>
      <c r="R129" s="16" t="str">
        <f>IF(ISBLANK(N129),"",VLOOKUP(DEC2HEX(HEX2DEC(N129),2),'ID names'!$B$3:$C$94,2,FALSE))</f>
        <v/>
      </c>
      <c r="S129" s="16" t="str">
        <f>IF(ISBLANK(O129),"",VLOOKUP(DEC2HEX(HEX2DEC(O129),2),'ID names'!$B$3:$C$94,2,FALSE))</f>
        <v/>
      </c>
      <c r="T129" s="16" t="str">
        <f>IF(ISBLANK(P129),"",VLOOKUP(DEC2HEX(HEX2DEC(P129),2),'ID names'!$B$3:$C$94,2,FALSE))</f>
        <v/>
      </c>
      <c r="U129" s="16" t="str">
        <f>IF(ISBLANK(Q129),"",VLOOKUP(DEC2HEX(HEX2DEC(Q129),2),'ID names'!$B$3:$C$94,2,FALSE))</f>
        <v/>
      </c>
    </row>
    <row r="130" spans="1:21">
      <c r="A130" s="1" t="str">
        <f t="shared" si="10"/>
        <v>0000</v>
      </c>
      <c r="B130" s="1" t="str">
        <f t="shared" si="11"/>
        <v>00</v>
      </c>
      <c r="C130" s="1" t="str">
        <f t="shared" si="12"/>
        <v>00</v>
      </c>
      <c r="D130" s="1" t="str">
        <f t="shared" si="13"/>
        <v>00</v>
      </c>
      <c r="E130" s="1" t="str">
        <f t="shared" si="14"/>
        <v>00</v>
      </c>
      <c r="F130" s="1">
        <f t="shared" si="15"/>
        <v>22</v>
      </c>
      <c r="G130" s="1" t="str">
        <f t="shared" si="18"/>
        <v>000000000000</v>
      </c>
      <c r="H130" s="1">
        <f t="shared" si="17"/>
        <v>128</v>
      </c>
      <c r="I130" s="1" t="str">
        <f t="shared" si="16"/>
        <v/>
      </c>
      <c r="L130" s="18"/>
      <c r="M130" s="15"/>
      <c r="N130" s="15"/>
      <c r="O130" s="15"/>
      <c r="P130" s="15"/>
      <c r="Q130" s="15"/>
      <c r="R130" s="16" t="str">
        <f>IF(ISBLANK(N130),"",VLOOKUP(DEC2HEX(HEX2DEC(N130),2),'ID names'!$B$3:$C$94,2,FALSE))</f>
        <v/>
      </c>
      <c r="S130" s="16" t="str">
        <f>IF(ISBLANK(O130),"",VLOOKUP(DEC2HEX(HEX2DEC(O130),2),'ID names'!$B$3:$C$94,2,FALSE))</f>
        <v/>
      </c>
      <c r="T130" s="16" t="str">
        <f>IF(ISBLANK(P130),"",VLOOKUP(DEC2HEX(HEX2DEC(P130),2),'ID names'!$B$3:$C$94,2,FALSE))</f>
        <v/>
      </c>
      <c r="U130" s="16" t="str">
        <f>IF(ISBLANK(Q130),"",VLOOKUP(DEC2HEX(HEX2DEC(Q130),2),'ID names'!$B$3:$C$94,2,FALSE))</f>
        <v/>
      </c>
    </row>
    <row r="131" spans="1:21">
      <c r="A131" s="1" t="str">
        <f t="shared" si="10"/>
        <v>0000</v>
      </c>
      <c r="B131" s="1" t="str">
        <f t="shared" si="11"/>
        <v>00</v>
      </c>
      <c r="C131" s="1" t="str">
        <f t="shared" si="12"/>
        <v>00</v>
      </c>
      <c r="D131" s="1" t="str">
        <f t="shared" si="13"/>
        <v>00</v>
      </c>
      <c r="E131" s="1" t="str">
        <f t="shared" si="14"/>
        <v>00</v>
      </c>
      <c r="F131" s="1">
        <f t="shared" si="15"/>
        <v>22</v>
      </c>
      <c r="G131" s="1" t="str">
        <f t="shared" si="18"/>
        <v>000000000000</v>
      </c>
      <c r="H131" s="1">
        <f t="shared" si="17"/>
        <v>129</v>
      </c>
      <c r="I131" s="1" t="str">
        <f t="shared" si="16"/>
        <v/>
      </c>
      <c r="L131" s="18"/>
      <c r="M131" s="15"/>
      <c r="N131" s="15"/>
      <c r="O131" s="15"/>
      <c r="P131" s="15"/>
      <c r="Q131" s="15"/>
      <c r="R131" s="16" t="str">
        <f>IF(ISBLANK(N131),"",VLOOKUP(DEC2HEX(HEX2DEC(N131),2),'ID names'!$B$3:$C$94,2,FALSE))</f>
        <v/>
      </c>
      <c r="S131" s="16" t="str">
        <f>IF(ISBLANK(O131),"",VLOOKUP(DEC2HEX(HEX2DEC(O131),2),'ID names'!$B$3:$C$94,2,FALSE))</f>
        <v/>
      </c>
      <c r="T131" s="16" t="str">
        <f>IF(ISBLANK(P131),"",VLOOKUP(DEC2HEX(HEX2DEC(P131),2),'ID names'!$B$3:$C$94,2,FALSE))</f>
        <v/>
      </c>
      <c r="U131" s="16" t="str">
        <f>IF(ISBLANK(Q131),"",VLOOKUP(DEC2HEX(HEX2DEC(Q131),2),'ID names'!$B$3:$C$94,2,FALSE))</f>
        <v/>
      </c>
    </row>
    <row r="132" spans="1:21">
      <c r="A132" s="1" t="str">
        <f t="shared" ref="A132:A195" si="19">DEC2HEX(HEX2DEC(INDEX(M:M,ROW())),4)</f>
        <v>0000</v>
      </c>
      <c r="B132" s="1" t="str">
        <f t="shared" ref="B132:B195" si="20">DEC2HEX(HEX2DEC(INDEX(N:N,ROW())),2)</f>
        <v>00</v>
      </c>
      <c r="C132" s="1" t="str">
        <f t="shared" ref="C132:C195" si="21">DEC2HEX(HEX2DEC(INDEX(O:O,ROW())),2)</f>
        <v>00</v>
      </c>
      <c r="D132" s="1" t="str">
        <f t="shared" ref="D132:D195" si="22">DEC2HEX(HEX2DEC(INDEX(P:P,ROW())),2)</f>
        <v>00</v>
      </c>
      <c r="E132" s="1" t="str">
        <f t="shared" ref="E132:E195" si="23">DEC2HEX(HEX2DEC(INDEX(Q:Q,ROW())),2)</f>
        <v>00</v>
      </c>
      <c r="F132" s="1">
        <f t="shared" ref="F132:F195" si="24">IF(G132&lt;&gt;$G$2,F131+1,F131)</f>
        <v>22</v>
      </c>
      <c r="G132" s="1" t="str">
        <f t="shared" si="18"/>
        <v>000000000000</v>
      </c>
      <c r="H132" s="1">
        <f t="shared" si="17"/>
        <v>130</v>
      </c>
      <c r="I132" s="1" t="str">
        <f t="shared" ref="I132:I195" si="25">IFERROR(VLOOKUP(H132,$F$3:$G$257,2,FALSE),"")</f>
        <v/>
      </c>
      <c r="L132" s="18"/>
      <c r="M132" s="15"/>
      <c r="N132" s="15"/>
      <c r="O132" s="15"/>
      <c r="P132" s="15"/>
      <c r="Q132" s="15"/>
      <c r="R132" s="16" t="str">
        <f>IF(ISBLANK(N132),"",VLOOKUP(DEC2HEX(HEX2DEC(N132),2),'ID names'!$B$3:$C$94,2,FALSE))</f>
        <v/>
      </c>
      <c r="S132" s="16" t="str">
        <f>IF(ISBLANK(O132),"",VLOOKUP(DEC2HEX(HEX2DEC(O132),2),'ID names'!$B$3:$C$94,2,FALSE))</f>
        <v/>
      </c>
      <c r="T132" s="16" t="str">
        <f>IF(ISBLANK(P132),"",VLOOKUP(DEC2HEX(HEX2DEC(P132),2),'ID names'!$B$3:$C$94,2,FALSE))</f>
        <v/>
      </c>
      <c r="U132" s="16" t="str">
        <f>IF(ISBLANK(Q132),"",VLOOKUP(DEC2HEX(HEX2DEC(Q132),2),'ID names'!$B$3:$C$94,2,FALSE))</f>
        <v/>
      </c>
    </row>
    <row r="133" spans="1:21">
      <c r="A133" s="1" t="str">
        <f t="shared" si="19"/>
        <v>0000</v>
      </c>
      <c r="B133" s="1" t="str">
        <f t="shared" si="20"/>
        <v>00</v>
      </c>
      <c r="C133" s="1" t="str">
        <f t="shared" si="21"/>
        <v>00</v>
      </c>
      <c r="D133" s="1" t="str">
        <f t="shared" si="22"/>
        <v>00</v>
      </c>
      <c r="E133" s="1" t="str">
        <f t="shared" si="23"/>
        <v>00</v>
      </c>
      <c r="F133" s="1">
        <f t="shared" si="24"/>
        <v>22</v>
      </c>
      <c r="G133" s="1" t="str">
        <f t="shared" si="18"/>
        <v>000000000000</v>
      </c>
      <c r="H133" s="1">
        <f t="shared" ref="H133:H196" si="26">H132+1</f>
        <v>131</v>
      </c>
      <c r="I133" s="1" t="str">
        <f t="shared" si="25"/>
        <v/>
      </c>
      <c r="L133" s="18"/>
      <c r="M133" s="15"/>
      <c r="N133" s="15"/>
      <c r="O133" s="15"/>
      <c r="P133" s="15"/>
      <c r="Q133" s="15"/>
      <c r="R133" s="16" t="str">
        <f>IF(ISBLANK(N133),"",VLOOKUP(DEC2HEX(HEX2DEC(N133),2),'ID names'!$B$3:$C$94,2,FALSE))</f>
        <v/>
      </c>
      <c r="S133" s="16" t="str">
        <f>IF(ISBLANK(O133),"",VLOOKUP(DEC2HEX(HEX2DEC(O133),2),'ID names'!$B$3:$C$94,2,FALSE))</f>
        <v/>
      </c>
      <c r="T133" s="16" t="str">
        <f>IF(ISBLANK(P133),"",VLOOKUP(DEC2HEX(HEX2DEC(P133),2),'ID names'!$B$3:$C$94,2,FALSE))</f>
        <v/>
      </c>
      <c r="U133" s="16" t="str">
        <f>IF(ISBLANK(Q133),"",VLOOKUP(DEC2HEX(HEX2DEC(Q133),2),'ID names'!$B$3:$C$94,2,FALSE))</f>
        <v/>
      </c>
    </row>
    <row r="134" spans="1:21">
      <c r="A134" s="1" t="str">
        <f t="shared" si="19"/>
        <v>0000</v>
      </c>
      <c r="B134" s="1" t="str">
        <f t="shared" si="20"/>
        <v>00</v>
      </c>
      <c r="C134" s="1" t="str">
        <f t="shared" si="21"/>
        <v>00</v>
      </c>
      <c r="D134" s="1" t="str">
        <f t="shared" si="22"/>
        <v>00</v>
      </c>
      <c r="E134" s="1" t="str">
        <f t="shared" si="23"/>
        <v>00</v>
      </c>
      <c r="F134" s="1">
        <f t="shared" si="24"/>
        <v>22</v>
      </c>
      <c r="G134" s="1" t="str">
        <f t="shared" si="18"/>
        <v>000000000000</v>
      </c>
      <c r="H134" s="1">
        <f t="shared" si="26"/>
        <v>132</v>
      </c>
      <c r="I134" s="1" t="str">
        <f t="shared" si="25"/>
        <v/>
      </c>
      <c r="L134" s="18"/>
      <c r="M134" s="15"/>
      <c r="N134" s="15"/>
      <c r="O134" s="15"/>
      <c r="P134" s="15"/>
      <c r="Q134" s="15"/>
      <c r="R134" s="16" t="str">
        <f>IF(ISBLANK(N134),"",VLOOKUP(DEC2HEX(HEX2DEC(N134),2),'ID names'!$B$3:$C$94,2,FALSE))</f>
        <v/>
      </c>
      <c r="S134" s="16" t="str">
        <f>IF(ISBLANK(O134),"",VLOOKUP(DEC2HEX(HEX2DEC(O134),2),'ID names'!$B$3:$C$94,2,FALSE))</f>
        <v/>
      </c>
      <c r="T134" s="16" t="str">
        <f>IF(ISBLANK(P134),"",VLOOKUP(DEC2HEX(HEX2DEC(P134),2),'ID names'!$B$3:$C$94,2,FALSE))</f>
        <v/>
      </c>
      <c r="U134" s="16" t="str">
        <f>IF(ISBLANK(Q134),"",VLOOKUP(DEC2HEX(HEX2DEC(Q134),2),'ID names'!$B$3:$C$94,2,FALSE))</f>
        <v/>
      </c>
    </row>
    <row r="135" spans="1:21">
      <c r="A135" s="1" t="str">
        <f t="shared" si="19"/>
        <v>0000</v>
      </c>
      <c r="B135" s="1" t="str">
        <f t="shared" si="20"/>
        <v>00</v>
      </c>
      <c r="C135" s="1" t="str">
        <f t="shared" si="21"/>
        <v>00</v>
      </c>
      <c r="D135" s="1" t="str">
        <f t="shared" si="22"/>
        <v>00</v>
      </c>
      <c r="E135" s="1" t="str">
        <f t="shared" si="23"/>
        <v>00</v>
      </c>
      <c r="F135" s="1">
        <f t="shared" si="24"/>
        <v>22</v>
      </c>
      <c r="G135" s="1" t="str">
        <f t="shared" si="18"/>
        <v>000000000000</v>
      </c>
      <c r="H135" s="1">
        <f t="shared" si="26"/>
        <v>133</v>
      </c>
      <c r="I135" s="1" t="str">
        <f t="shared" si="25"/>
        <v/>
      </c>
      <c r="L135" s="18"/>
      <c r="M135" s="15"/>
      <c r="N135" s="15"/>
      <c r="O135" s="15"/>
      <c r="P135" s="15"/>
      <c r="Q135" s="15"/>
      <c r="R135" s="16" t="str">
        <f>IF(ISBLANK(N135),"",VLOOKUP(DEC2HEX(HEX2DEC(N135),2),'ID names'!$B$3:$C$94,2,FALSE))</f>
        <v/>
      </c>
      <c r="S135" s="16" t="str">
        <f>IF(ISBLANK(O135),"",VLOOKUP(DEC2HEX(HEX2DEC(O135),2),'ID names'!$B$3:$C$94,2,FALSE))</f>
        <v/>
      </c>
      <c r="T135" s="16" t="str">
        <f>IF(ISBLANK(P135),"",VLOOKUP(DEC2HEX(HEX2DEC(P135),2),'ID names'!$B$3:$C$94,2,FALSE))</f>
        <v/>
      </c>
      <c r="U135" s="16" t="str">
        <f>IF(ISBLANK(Q135),"",VLOOKUP(DEC2HEX(HEX2DEC(Q135),2),'ID names'!$B$3:$C$94,2,FALSE))</f>
        <v/>
      </c>
    </row>
    <row r="136" spans="1:21">
      <c r="A136" s="1" t="str">
        <f t="shared" si="19"/>
        <v>0000</v>
      </c>
      <c r="B136" s="1" t="str">
        <f t="shared" si="20"/>
        <v>00</v>
      </c>
      <c r="C136" s="1" t="str">
        <f t="shared" si="21"/>
        <v>00</v>
      </c>
      <c r="D136" s="1" t="str">
        <f t="shared" si="22"/>
        <v>00</v>
      </c>
      <c r="E136" s="1" t="str">
        <f t="shared" si="23"/>
        <v>00</v>
      </c>
      <c r="F136" s="1">
        <f t="shared" si="24"/>
        <v>22</v>
      </c>
      <c r="G136" s="1" t="str">
        <f t="shared" si="18"/>
        <v>000000000000</v>
      </c>
      <c r="H136" s="1">
        <f t="shared" si="26"/>
        <v>134</v>
      </c>
      <c r="I136" s="1" t="str">
        <f t="shared" si="25"/>
        <v/>
      </c>
      <c r="L136" s="18"/>
      <c r="M136" s="15"/>
      <c r="N136" s="15"/>
      <c r="O136" s="15"/>
      <c r="P136" s="15"/>
      <c r="Q136" s="15"/>
      <c r="R136" s="16" t="str">
        <f>IF(ISBLANK(N136),"",VLOOKUP(DEC2HEX(HEX2DEC(N136),2),'ID names'!$B$3:$C$94,2,FALSE))</f>
        <v/>
      </c>
      <c r="S136" s="16" t="str">
        <f>IF(ISBLANK(O136),"",VLOOKUP(DEC2HEX(HEX2DEC(O136),2),'ID names'!$B$3:$C$94,2,FALSE))</f>
        <v/>
      </c>
      <c r="T136" s="16" t="str">
        <f>IF(ISBLANK(P136),"",VLOOKUP(DEC2HEX(HEX2DEC(P136),2),'ID names'!$B$3:$C$94,2,FALSE))</f>
        <v/>
      </c>
      <c r="U136" s="16" t="str">
        <f>IF(ISBLANK(Q136),"",VLOOKUP(DEC2HEX(HEX2DEC(Q136),2),'ID names'!$B$3:$C$94,2,FALSE))</f>
        <v/>
      </c>
    </row>
    <row r="137" spans="1:21">
      <c r="A137" s="1" t="str">
        <f t="shared" si="19"/>
        <v>0000</v>
      </c>
      <c r="B137" s="1" t="str">
        <f t="shared" si="20"/>
        <v>00</v>
      </c>
      <c r="C137" s="1" t="str">
        <f t="shared" si="21"/>
        <v>00</v>
      </c>
      <c r="D137" s="1" t="str">
        <f t="shared" si="22"/>
        <v>00</v>
      </c>
      <c r="E137" s="1" t="str">
        <f t="shared" si="23"/>
        <v>00</v>
      </c>
      <c r="F137" s="1">
        <f t="shared" si="24"/>
        <v>22</v>
      </c>
      <c r="G137" s="1" t="str">
        <f t="shared" si="18"/>
        <v>000000000000</v>
      </c>
      <c r="H137" s="1">
        <f t="shared" si="26"/>
        <v>135</v>
      </c>
      <c r="I137" s="1" t="str">
        <f t="shared" si="25"/>
        <v/>
      </c>
      <c r="L137" s="18"/>
      <c r="M137" s="15"/>
      <c r="N137" s="15"/>
      <c r="O137" s="15"/>
      <c r="P137" s="15"/>
      <c r="Q137" s="15"/>
      <c r="R137" s="16" t="str">
        <f>IF(ISBLANK(N137),"",VLOOKUP(DEC2HEX(HEX2DEC(N137),2),'ID names'!$B$3:$C$94,2,FALSE))</f>
        <v/>
      </c>
      <c r="S137" s="16" t="str">
        <f>IF(ISBLANK(O137),"",VLOOKUP(DEC2HEX(HEX2DEC(O137),2),'ID names'!$B$3:$C$94,2,FALSE))</f>
        <v/>
      </c>
      <c r="T137" s="16" t="str">
        <f>IF(ISBLANK(P137),"",VLOOKUP(DEC2HEX(HEX2DEC(P137),2),'ID names'!$B$3:$C$94,2,FALSE))</f>
        <v/>
      </c>
      <c r="U137" s="16" t="str">
        <f>IF(ISBLANK(Q137),"",VLOOKUP(DEC2HEX(HEX2DEC(Q137),2),'ID names'!$B$3:$C$94,2,FALSE))</f>
        <v/>
      </c>
    </row>
    <row r="138" spans="1:21">
      <c r="A138" s="1" t="str">
        <f t="shared" si="19"/>
        <v>0000</v>
      </c>
      <c r="B138" s="1" t="str">
        <f t="shared" si="20"/>
        <v>00</v>
      </c>
      <c r="C138" s="1" t="str">
        <f t="shared" si="21"/>
        <v>00</v>
      </c>
      <c r="D138" s="1" t="str">
        <f t="shared" si="22"/>
        <v>00</v>
      </c>
      <c r="E138" s="1" t="str">
        <f t="shared" si="23"/>
        <v>00</v>
      </c>
      <c r="F138" s="1">
        <f t="shared" si="24"/>
        <v>22</v>
      </c>
      <c r="G138" s="1" t="str">
        <f t="shared" si="18"/>
        <v>000000000000</v>
      </c>
      <c r="H138" s="1">
        <f t="shared" si="26"/>
        <v>136</v>
      </c>
      <c r="I138" s="1" t="str">
        <f t="shared" si="25"/>
        <v/>
      </c>
      <c r="L138" s="18"/>
      <c r="M138" s="15"/>
      <c r="N138" s="15"/>
      <c r="O138" s="15"/>
      <c r="P138" s="15"/>
      <c r="Q138" s="15"/>
      <c r="R138" s="16" t="str">
        <f>IF(ISBLANK(N138),"",VLOOKUP(DEC2HEX(HEX2DEC(N138),2),'ID names'!$B$3:$C$94,2,FALSE))</f>
        <v/>
      </c>
      <c r="S138" s="16" t="str">
        <f>IF(ISBLANK(O138),"",VLOOKUP(DEC2HEX(HEX2DEC(O138),2),'ID names'!$B$3:$C$94,2,FALSE))</f>
        <v/>
      </c>
      <c r="T138" s="16" t="str">
        <f>IF(ISBLANK(P138),"",VLOOKUP(DEC2HEX(HEX2DEC(P138),2),'ID names'!$B$3:$C$94,2,FALSE))</f>
        <v/>
      </c>
      <c r="U138" s="16" t="str">
        <f>IF(ISBLANK(Q138),"",VLOOKUP(DEC2HEX(HEX2DEC(Q138),2),'ID names'!$B$3:$C$94,2,FALSE))</f>
        <v/>
      </c>
    </row>
    <row r="139" spans="1:21">
      <c r="A139" s="1" t="str">
        <f t="shared" si="19"/>
        <v>0000</v>
      </c>
      <c r="B139" s="1" t="str">
        <f t="shared" si="20"/>
        <v>00</v>
      </c>
      <c r="C139" s="1" t="str">
        <f t="shared" si="21"/>
        <v>00</v>
      </c>
      <c r="D139" s="1" t="str">
        <f t="shared" si="22"/>
        <v>00</v>
      </c>
      <c r="E139" s="1" t="str">
        <f t="shared" si="23"/>
        <v>00</v>
      </c>
      <c r="F139" s="1">
        <f t="shared" si="24"/>
        <v>22</v>
      </c>
      <c r="G139" s="1" t="str">
        <f t="shared" si="18"/>
        <v>000000000000</v>
      </c>
      <c r="H139" s="1">
        <f t="shared" si="26"/>
        <v>137</v>
      </c>
      <c r="I139" s="1" t="str">
        <f t="shared" si="25"/>
        <v/>
      </c>
      <c r="L139" s="18"/>
      <c r="M139" s="15"/>
      <c r="N139" s="15"/>
      <c r="O139" s="15"/>
      <c r="P139" s="15"/>
      <c r="Q139" s="15"/>
      <c r="R139" s="16" t="str">
        <f>IF(ISBLANK(N139),"",VLOOKUP(DEC2HEX(HEX2DEC(N139),2),'ID names'!$B$3:$C$94,2,FALSE))</f>
        <v/>
      </c>
      <c r="S139" s="16" t="str">
        <f>IF(ISBLANK(O139),"",VLOOKUP(DEC2HEX(HEX2DEC(O139),2),'ID names'!$B$3:$C$94,2,FALSE))</f>
        <v/>
      </c>
      <c r="T139" s="16" t="str">
        <f>IF(ISBLANK(P139),"",VLOOKUP(DEC2HEX(HEX2DEC(P139),2),'ID names'!$B$3:$C$94,2,FALSE))</f>
        <v/>
      </c>
      <c r="U139" s="16" t="str">
        <f>IF(ISBLANK(Q139),"",VLOOKUP(DEC2HEX(HEX2DEC(Q139),2),'ID names'!$B$3:$C$94,2,FALSE))</f>
        <v/>
      </c>
    </row>
    <row r="140" spans="1:21">
      <c r="A140" s="1" t="str">
        <f t="shared" si="19"/>
        <v>0000</v>
      </c>
      <c r="B140" s="1" t="str">
        <f t="shared" si="20"/>
        <v>00</v>
      </c>
      <c r="C140" s="1" t="str">
        <f t="shared" si="21"/>
        <v>00</v>
      </c>
      <c r="D140" s="1" t="str">
        <f t="shared" si="22"/>
        <v>00</v>
      </c>
      <c r="E140" s="1" t="str">
        <f t="shared" si="23"/>
        <v>00</v>
      </c>
      <c r="F140" s="1">
        <f t="shared" si="24"/>
        <v>22</v>
      </c>
      <c r="G140" s="1" t="str">
        <f t="shared" si="18"/>
        <v>000000000000</v>
      </c>
      <c r="H140" s="1">
        <f t="shared" si="26"/>
        <v>138</v>
      </c>
      <c r="I140" s="1" t="str">
        <f t="shared" si="25"/>
        <v/>
      </c>
      <c r="L140" s="18"/>
      <c r="M140" s="15"/>
      <c r="N140" s="15"/>
      <c r="O140" s="15"/>
      <c r="P140" s="15"/>
      <c r="Q140" s="15"/>
      <c r="R140" s="16" t="str">
        <f>IF(ISBLANK(N140),"",VLOOKUP(DEC2HEX(HEX2DEC(N140),2),'ID names'!$B$3:$C$94,2,FALSE))</f>
        <v/>
      </c>
      <c r="S140" s="16" t="str">
        <f>IF(ISBLANK(O140),"",VLOOKUP(DEC2HEX(HEX2DEC(O140),2),'ID names'!$B$3:$C$94,2,FALSE))</f>
        <v/>
      </c>
      <c r="T140" s="16" t="str">
        <f>IF(ISBLANK(P140),"",VLOOKUP(DEC2HEX(HEX2DEC(P140),2),'ID names'!$B$3:$C$94,2,FALSE))</f>
        <v/>
      </c>
      <c r="U140" s="16" t="str">
        <f>IF(ISBLANK(Q140),"",VLOOKUP(DEC2HEX(HEX2DEC(Q140),2),'ID names'!$B$3:$C$94,2,FALSE))</f>
        <v/>
      </c>
    </row>
    <row r="141" spans="1:21">
      <c r="A141" s="1" t="str">
        <f t="shared" si="19"/>
        <v>0000</v>
      </c>
      <c r="B141" s="1" t="str">
        <f t="shared" si="20"/>
        <v>00</v>
      </c>
      <c r="C141" s="1" t="str">
        <f t="shared" si="21"/>
        <v>00</v>
      </c>
      <c r="D141" s="1" t="str">
        <f t="shared" si="22"/>
        <v>00</v>
      </c>
      <c r="E141" s="1" t="str">
        <f t="shared" si="23"/>
        <v>00</v>
      </c>
      <c r="F141" s="1">
        <f t="shared" si="24"/>
        <v>22</v>
      </c>
      <c r="G141" s="1" t="str">
        <f t="shared" si="18"/>
        <v>000000000000</v>
      </c>
      <c r="H141" s="1">
        <f t="shared" si="26"/>
        <v>139</v>
      </c>
      <c r="I141" s="1" t="str">
        <f t="shared" si="25"/>
        <v/>
      </c>
      <c r="L141" s="18"/>
      <c r="M141" s="15"/>
      <c r="N141" s="15"/>
      <c r="O141" s="15"/>
      <c r="P141" s="15"/>
      <c r="Q141" s="15"/>
      <c r="R141" s="16" t="str">
        <f>IF(ISBLANK(N141),"",VLOOKUP(DEC2HEX(HEX2DEC(N141),2),'ID names'!$B$3:$C$94,2,FALSE))</f>
        <v/>
      </c>
      <c r="S141" s="16" t="str">
        <f>IF(ISBLANK(O141),"",VLOOKUP(DEC2HEX(HEX2DEC(O141),2),'ID names'!$B$3:$C$94,2,FALSE))</f>
        <v/>
      </c>
      <c r="T141" s="16" t="str">
        <f>IF(ISBLANK(P141),"",VLOOKUP(DEC2HEX(HEX2DEC(P141),2),'ID names'!$B$3:$C$94,2,FALSE))</f>
        <v/>
      </c>
      <c r="U141" s="16" t="str">
        <f>IF(ISBLANK(Q141),"",VLOOKUP(DEC2HEX(HEX2DEC(Q141),2),'ID names'!$B$3:$C$94,2,FALSE))</f>
        <v/>
      </c>
    </row>
    <row r="142" spans="1:21">
      <c r="A142" s="1" t="str">
        <f t="shared" si="19"/>
        <v>0000</v>
      </c>
      <c r="B142" s="1" t="str">
        <f t="shared" si="20"/>
        <v>00</v>
      </c>
      <c r="C142" s="1" t="str">
        <f t="shared" si="21"/>
        <v>00</v>
      </c>
      <c r="D142" s="1" t="str">
        <f t="shared" si="22"/>
        <v>00</v>
      </c>
      <c r="E142" s="1" t="str">
        <f t="shared" si="23"/>
        <v>00</v>
      </c>
      <c r="F142" s="1">
        <f t="shared" si="24"/>
        <v>22</v>
      </c>
      <c r="G142" s="1" t="str">
        <f t="shared" si="18"/>
        <v>000000000000</v>
      </c>
      <c r="H142" s="1">
        <f t="shared" si="26"/>
        <v>140</v>
      </c>
      <c r="I142" s="1" t="str">
        <f t="shared" si="25"/>
        <v/>
      </c>
      <c r="L142" s="18"/>
      <c r="M142" s="15"/>
      <c r="N142" s="15"/>
      <c r="O142" s="15"/>
      <c r="P142" s="15"/>
      <c r="Q142" s="15"/>
      <c r="R142" s="16" t="str">
        <f>IF(ISBLANK(N142),"",VLOOKUP(DEC2HEX(HEX2DEC(N142),2),'ID names'!$B$3:$C$94,2,FALSE))</f>
        <v/>
      </c>
      <c r="S142" s="16" t="str">
        <f>IF(ISBLANK(O142),"",VLOOKUP(DEC2HEX(HEX2DEC(O142),2),'ID names'!$B$3:$C$94,2,FALSE))</f>
        <v/>
      </c>
      <c r="T142" s="16" t="str">
        <f>IF(ISBLANK(P142),"",VLOOKUP(DEC2HEX(HEX2DEC(P142),2),'ID names'!$B$3:$C$94,2,FALSE))</f>
        <v/>
      </c>
      <c r="U142" s="16" t="str">
        <f>IF(ISBLANK(Q142),"",VLOOKUP(DEC2HEX(HEX2DEC(Q142),2),'ID names'!$B$3:$C$94,2,FALSE))</f>
        <v/>
      </c>
    </row>
    <row r="143" spans="1:21">
      <c r="A143" s="1" t="str">
        <f t="shared" si="19"/>
        <v>0000</v>
      </c>
      <c r="B143" s="1" t="str">
        <f t="shared" si="20"/>
        <v>00</v>
      </c>
      <c r="C143" s="1" t="str">
        <f t="shared" si="21"/>
        <v>00</v>
      </c>
      <c r="D143" s="1" t="str">
        <f t="shared" si="22"/>
        <v>00</v>
      </c>
      <c r="E143" s="1" t="str">
        <f t="shared" si="23"/>
        <v>00</v>
      </c>
      <c r="F143" s="1">
        <f t="shared" si="24"/>
        <v>22</v>
      </c>
      <c r="G143" s="1" t="str">
        <f t="shared" si="18"/>
        <v>000000000000</v>
      </c>
      <c r="H143" s="1">
        <f t="shared" si="26"/>
        <v>141</v>
      </c>
      <c r="I143" s="1" t="str">
        <f t="shared" si="25"/>
        <v/>
      </c>
      <c r="L143" s="18"/>
      <c r="M143" s="15"/>
      <c r="N143" s="15"/>
      <c r="O143" s="15"/>
      <c r="P143" s="15"/>
      <c r="Q143" s="15"/>
      <c r="R143" s="16" t="str">
        <f>IF(ISBLANK(N143),"",VLOOKUP(DEC2HEX(HEX2DEC(N143),2),'ID names'!$B$3:$C$94,2,FALSE))</f>
        <v/>
      </c>
      <c r="S143" s="16" t="str">
        <f>IF(ISBLANK(O143),"",VLOOKUP(DEC2HEX(HEX2DEC(O143),2),'ID names'!$B$3:$C$94,2,FALSE))</f>
        <v/>
      </c>
      <c r="T143" s="16" t="str">
        <f>IF(ISBLANK(P143),"",VLOOKUP(DEC2HEX(HEX2DEC(P143),2),'ID names'!$B$3:$C$94,2,FALSE))</f>
        <v/>
      </c>
      <c r="U143" s="16" t="str">
        <f>IF(ISBLANK(Q143),"",VLOOKUP(DEC2HEX(HEX2DEC(Q143),2),'ID names'!$B$3:$C$94,2,FALSE))</f>
        <v/>
      </c>
    </row>
    <row r="144" spans="1:21">
      <c r="A144" s="1" t="str">
        <f t="shared" si="19"/>
        <v>0000</v>
      </c>
      <c r="B144" s="1" t="str">
        <f t="shared" si="20"/>
        <v>00</v>
      </c>
      <c r="C144" s="1" t="str">
        <f t="shared" si="21"/>
        <v>00</v>
      </c>
      <c r="D144" s="1" t="str">
        <f t="shared" si="22"/>
        <v>00</v>
      </c>
      <c r="E144" s="1" t="str">
        <f t="shared" si="23"/>
        <v>00</v>
      </c>
      <c r="F144" s="1">
        <f t="shared" si="24"/>
        <v>22</v>
      </c>
      <c r="G144" s="1" t="str">
        <f t="shared" ref="G144:G169" si="27">RIGHT(A144,2)&amp;LEFT(A144,2)&amp;B144&amp;C144&amp;D144&amp;E144</f>
        <v>000000000000</v>
      </c>
      <c r="H144" s="1">
        <f t="shared" si="26"/>
        <v>142</v>
      </c>
      <c r="I144" s="1" t="str">
        <f t="shared" si="25"/>
        <v/>
      </c>
      <c r="L144" s="18"/>
      <c r="M144" s="15"/>
      <c r="N144" s="15"/>
      <c r="O144" s="15"/>
      <c r="P144" s="15"/>
      <c r="Q144" s="15"/>
      <c r="R144" s="16" t="str">
        <f>IF(ISBLANK(N144),"",VLOOKUP(DEC2HEX(HEX2DEC(N144),2),'ID names'!$B$3:$C$94,2,FALSE))</f>
        <v/>
      </c>
      <c r="S144" s="16" t="str">
        <f>IF(ISBLANK(O144),"",VLOOKUP(DEC2HEX(HEX2DEC(O144),2),'ID names'!$B$3:$C$94,2,FALSE))</f>
        <v/>
      </c>
      <c r="T144" s="16" t="str">
        <f>IF(ISBLANK(P144),"",VLOOKUP(DEC2HEX(HEX2DEC(P144),2),'ID names'!$B$3:$C$94,2,FALSE))</f>
        <v/>
      </c>
      <c r="U144" s="16" t="str">
        <f>IF(ISBLANK(Q144),"",VLOOKUP(DEC2HEX(HEX2DEC(Q144),2),'ID names'!$B$3:$C$94,2,FALSE))</f>
        <v/>
      </c>
    </row>
    <row r="145" spans="1:21">
      <c r="A145" s="1" t="str">
        <f t="shared" si="19"/>
        <v>0000</v>
      </c>
      <c r="B145" s="1" t="str">
        <f t="shared" si="20"/>
        <v>00</v>
      </c>
      <c r="C145" s="1" t="str">
        <f t="shared" si="21"/>
        <v>00</v>
      </c>
      <c r="D145" s="1" t="str">
        <f t="shared" si="22"/>
        <v>00</v>
      </c>
      <c r="E145" s="1" t="str">
        <f t="shared" si="23"/>
        <v>00</v>
      </c>
      <c r="F145" s="1">
        <f t="shared" si="24"/>
        <v>22</v>
      </c>
      <c r="G145" s="1" t="str">
        <f t="shared" si="27"/>
        <v>000000000000</v>
      </c>
      <c r="H145" s="1">
        <f t="shared" si="26"/>
        <v>143</v>
      </c>
      <c r="I145" s="1" t="str">
        <f t="shared" si="25"/>
        <v/>
      </c>
      <c r="L145" s="18"/>
      <c r="M145" s="15"/>
      <c r="N145" s="15"/>
      <c r="O145" s="15"/>
      <c r="P145" s="15"/>
      <c r="Q145" s="15"/>
      <c r="R145" s="16" t="str">
        <f>IF(ISBLANK(N145),"",VLOOKUP(DEC2HEX(HEX2DEC(N145),2),'ID names'!$B$3:$C$94,2,FALSE))</f>
        <v/>
      </c>
      <c r="S145" s="16" t="str">
        <f>IF(ISBLANK(O145),"",VLOOKUP(DEC2HEX(HEX2DEC(O145),2),'ID names'!$B$3:$C$94,2,FALSE))</f>
        <v/>
      </c>
      <c r="T145" s="16" t="str">
        <f>IF(ISBLANK(P145),"",VLOOKUP(DEC2HEX(HEX2DEC(P145),2),'ID names'!$B$3:$C$94,2,FALSE))</f>
        <v/>
      </c>
      <c r="U145" s="16" t="str">
        <f>IF(ISBLANK(Q145),"",VLOOKUP(DEC2HEX(HEX2DEC(Q145),2),'ID names'!$B$3:$C$94,2,FALSE))</f>
        <v/>
      </c>
    </row>
    <row r="146" spans="1:21">
      <c r="A146" s="1" t="str">
        <f t="shared" si="19"/>
        <v>0000</v>
      </c>
      <c r="B146" s="1" t="str">
        <f t="shared" si="20"/>
        <v>00</v>
      </c>
      <c r="C146" s="1" t="str">
        <f t="shared" si="21"/>
        <v>00</v>
      </c>
      <c r="D146" s="1" t="str">
        <f t="shared" si="22"/>
        <v>00</v>
      </c>
      <c r="E146" s="1" t="str">
        <f t="shared" si="23"/>
        <v>00</v>
      </c>
      <c r="F146" s="1">
        <f t="shared" si="24"/>
        <v>22</v>
      </c>
      <c r="G146" s="1" t="str">
        <f t="shared" si="27"/>
        <v>000000000000</v>
      </c>
      <c r="H146" s="1">
        <f t="shared" si="26"/>
        <v>144</v>
      </c>
      <c r="I146" s="1" t="str">
        <f t="shared" si="25"/>
        <v/>
      </c>
      <c r="L146" s="18"/>
      <c r="M146" s="15"/>
      <c r="N146" s="15"/>
      <c r="O146" s="15"/>
      <c r="P146" s="15"/>
      <c r="Q146" s="15"/>
      <c r="R146" s="16" t="str">
        <f>IF(ISBLANK(N146),"",VLOOKUP(DEC2HEX(HEX2DEC(N146),2),'ID names'!$B$3:$C$94,2,FALSE))</f>
        <v/>
      </c>
      <c r="S146" s="16" t="str">
        <f>IF(ISBLANK(O146),"",VLOOKUP(DEC2HEX(HEX2DEC(O146),2),'ID names'!$B$3:$C$94,2,FALSE))</f>
        <v/>
      </c>
      <c r="T146" s="16" t="str">
        <f>IF(ISBLANK(P146),"",VLOOKUP(DEC2HEX(HEX2DEC(P146),2),'ID names'!$B$3:$C$94,2,FALSE))</f>
        <v/>
      </c>
      <c r="U146" s="16" t="str">
        <f>IF(ISBLANK(Q146),"",VLOOKUP(DEC2HEX(HEX2DEC(Q146),2),'ID names'!$B$3:$C$94,2,FALSE))</f>
        <v/>
      </c>
    </row>
    <row r="147" spans="1:21">
      <c r="A147" s="1" t="str">
        <f t="shared" si="19"/>
        <v>0000</v>
      </c>
      <c r="B147" s="1" t="str">
        <f t="shared" si="20"/>
        <v>00</v>
      </c>
      <c r="C147" s="1" t="str">
        <f t="shared" si="21"/>
        <v>00</v>
      </c>
      <c r="D147" s="1" t="str">
        <f t="shared" si="22"/>
        <v>00</v>
      </c>
      <c r="E147" s="1" t="str">
        <f t="shared" si="23"/>
        <v>00</v>
      </c>
      <c r="F147" s="1">
        <f t="shared" si="24"/>
        <v>22</v>
      </c>
      <c r="G147" s="1" t="str">
        <f t="shared" si="27"/>
        <v>000000000000</v>
      </c>
      <c r="H147" s="1">
        <f t="shared" si="26"/>
        <v>145</v>
      </c>
      <c r="I147" s="1" t="str">
        <f t="shared" si="25"/>
        <v/>
      </c>
      <c r="L147" s="18"/>
      <c r="M147" s="15"/>
      <c r="N147" s="15"/>
      <c r="O147" s="15"/>
      <c r="P147" s="15"/>
      <c r="Q147" s="15"/>
      <c r="R147" s="16" t="str">
        <f>IF(ISBLANK(N147),"",VLOOKUP(DEC2HEX(HEX2DEC(N147),2),'ID names'!$B$3:$C$94,2,FALSE))</f>
        <v/>
      </c>
      <c r="S147" s="16" t="str">
        <f>IF(ISBLANK(O147),"",VLOOKUP(DEC2HEX(HEX2DEC(O147),2),'ID names'!$B$3:$C$94,2,FALSE))</f>
        <v/>
      </c>
      <c r="T147" s="16" t="str">
        <f>IF(ISBLANK(P147),"",VLOOKUP(DEC2HEX(HEX2DEC(P147),2),'ID names'!$B$3:$C$94,2,FALSE))</f>
        <v/>
      </c>
      <c r="U147" s="16" t="str">
        <f>IF(ISBLANK(Q147),"",VLOOKUP(DEC2HEX(HEX2DEC(Q147),2),'ID names'!$B$3:$C$94,2,FALSE))</f>
        <v/>
      </c>
    </row>
    <row r="148" spans="1:21">
      <c r="A148" s="1" t="str">
        <f t="shared" si="19"/>
        <v>0000</v>
      </c>
      <c r="B148" s="1" t="str">
        <f t="shared" si="20"/>
        <v>00</v>
      </c>
      <c r="C148" s="1" t="str">
        <f t="shared" si="21"/>
        <v>00</v>
      </c>
      <c r="D148" s="1" t="str">
        <f t="shared" si="22"/>
        <v>00</v>
      </c>
      <c r="E148" s="1" t="str">
        <f t="shared" si="23"/>
        <v>00</v>
      </c>
      <c r="F148" s="1">
        <f t="shared" si="24"/>
        <v>22</v>
      </c>
      <c r="G148" s="1" t="str">
        <f t="shared" si="27"/>
        <v>000000000000</v>
      </c>
      <c r="H148" s="1">
        <f t="shared" si="26"/>
        <v>146</v>
      </c>
      <c r="I148" s="1" t="str">
        <f t="shared" si="25"/>
        <v/>
      </c>
      <c r="L148" s="18"/>
      <c r="M148" s="15"/>
      <c r="N148" s="15"/>
      <c r="O148" s="15"/>
      <c r="P148" s="15"/>
      <c r="Q148" s="15"/>
      <c r="R148" s="16" t="str">
        <f>IF(ISBLANK(N148),"",VLOOKUP(DEC2HEX(HEX2DEC(N148),2),'ID names'!$B$3:$C$94,2,FALSE))</f>
        <v/>
      </c>
      <c r="S148" s="16" t="str">
        <f>IF(ISBLANK(O148),"",VLOOKUP(DEC2HEX(HEX2DEC(O148),2),'ID names'!$B$3:$C$94,2,FALSE))</f>
        <v/>
      </c>
      <c r="T148" s="16" t="str">
        <f>IF(ISBLANK(P148),"",VLOOKUP(DEC2HEX(HEX2DEC(P148),2),'ID names'!$B$3:$C$94,2,FALSE))</f>
        <v/>
      </c>
      <c r="U148" s="16" t="str">
        <f>IF(ISBLANK(Q148),"",VLOOKUP(DEC2HEX(HEX2DEC(Q148),2),'ID names'!$B$3:$C$94,2,FALSE))</f>
        <v/>
      </c>
    </row>
    <row r="149" spans="1:21">
      <c r="A149" s="1" t="str">
        <f t="shared" si="19"/>
        <v>0000</v>
      </c>
      <c r="B149" s="1" t="str">
        <f t="shared" si="20"/>
        <v>00</v>
      </c>
      <c r="C149" s="1" t="str">
        <f t="shared" si="21"/>
        <v>00</v>
      </c>
      <c r="D149" s="1" t="str">
        <f t="shared" si="22"/>
        <v>00</v>
      </c>
      <c r="E149" s="1" t="str">
        <f t="shared" si="23"/>
        <v>00</v>
      </c>
      <c r="F149" s="1">
        <f t="shared" si="24"/>
        <v>22</v>
      </c>
      <c r="G149" s="1" t="str">
        <f t="shared" si="27"/>
        <v>000000000000</v>
      </c>
      <c r="H149" s="1">
        <f t="shared" si="26"/>
        <v>147</v>
      </c>
      <c r="I149" s="1" t="str">
        <f t="shared" si="25"/>
        <v/>
      </c>
      <c r="L149" s="18"/>
      <c r="M149" s="15"/>
      <c r="N149" s="15"/>
      <c r="O149" s="15"/>
      <c r="P149" s="15"/>
      <c r="Q149" s="15"/>
      <c r="R149" s="16" t="str">
        <f>IF(ISBLANK(N149),"",VLOOKUP(DEC2HEX(HEX2DEC(N149),2),'ID names'!$B$3:$C$94,2,FALSE))</f>
        <v/>
      </c>
      <c r="S149" s="16" t="str">
        <f>IF(ISBLANK(O149),"",VLOOKUP(DEC2HEX(HEX2DEC(O149),2),'ID names'!$B$3:$C$94,2,FALSE))</f>
        <v/>
      </c>
      <c r="T149" s="16" t="str">
        <f>IF(ISBLANK(P149),"",VLOOKUP(DEC2HEX(HEX2DEC(P149),2),'ID names'!$B$3:$C$94,2,FALSE))</f>
        <v/>
      </c>
      <c r="U149" s="16" t="str">
        <f>IF(ISBLANK(Q149),"",VLOOKUP(DEC2HEX(HEX2DEC(Q149),2),'ID names'!$B$3:$C$94,2,FALSE))</f>
        <v/>
      </c>
    </row>
    <row r="150" spans="1:21">
      <c r="A150" s="1" t="str">
        <f t="shared" si="19"/>
        <v>0000</v>
      </c>
      <c r="B150" s="1" t="str">
        <f t="shared" si="20"/>
        <v>00</v>
      </c>
      <c r="C150" s="1" t="str">
        <f t="shared" si="21"/>
        <v>00</v>
      </c>
      <c r="D150" s="1" t="str">
        <f t="shared" si="22"/>
        <v>00</v>
      </c>
      <c r="E150" s="1" t="str">
        <f t="shared" si="23"/>
        <v>00</v>
      </c>
      <c r="F150" s="1">
        <f t="shared" si="24"/>
        <v>22</v>
      </c>
      <c r="G150" s="1" t="str">
        <f t="shared" si="27"/>
        <v>000000000000</v>
      </c>
      <c r="H150" s="1">
        <f t="shared" si="26"/>
        <v>148</v>
      </c>
      <c r="I150" s="1" t="str">
        <f t="shared" si="25"/>
        <v/>
      </c>
      <c r="L150" s="18"/>
      <c r="M150" s="15"/>
      <c r="N150" s="15"/>
      <c r="O150" s="15"/>
      <c r="P150" s="15"/>
      <c r="Q150" s="15"/>
      <c r="R150" s="16" t="str">
        <f>IF(ISBLANK(N150),"",VLOOKUP(DEC2HEX(HEX2DEC(N150),2),'ID names'!$B$3:$C$94,2,FALSE))</f>
        <v/>
      </c>
      <c r="S150" s="16" t="str">
        <f>IF(ISBLANK(O150),"",VLOOKUP(DEC2HEX(HEX2DEC(O150),2),'ID names'!$B$3:$C$94,2,FALSE))</f>
        <v/>
      </c>
      <c r="T150" s="16" t="str">
        <f>IF(ISBLANK(P150),"",VLOOKUP(DEC2HEX(HEX2DEC(P150),2),'ID names'!$B$3:$C$94,2,FALSE))</f>
        <v/>
      </c>
      <c r="U150" s="16" t="str">
        <f>IF(ISBLANK(Q150),"",VLOOKUP(DEC2HEX(HEX2DEC(Q150),2),'ID names'!$B$3:$C$94,2,FALSE))</f>
        <v/>
      </c>
    </row>
    <row r="151" spans="1:21">
      <c r="A151" s="1" t="str">
        <f t="shared" si="19"/>
        <v>0000</v>
      </c>
      <c r="B151" s="1" t="str">
        <f t="shared" si="20"/>
        <v>00</v>
      </c>
      <c r="C151" s="1" t="str">
        <f t="shared" si="21"/>
        <v>00</v>
      </c>
      <c r="D151" s="1" t="str">
        <f t="shared" si="22"/>
        <v>00</v>
      </c>
      <c r="E151" s="1" t="str">
        <f t="shared" si="23"/>
        <v>00</v>
      </c>
      <c r="F151" s="1">
        <f t="shared" si="24"/>
        <v>22</v>
      </c>
      <c r="G151" s="1" t="str">
        <f t="shared" si="27"/>
        <v>000000000000</v>
      </c>
      <c r="H151" s="1">
        <f t="shared" si="26"/>
        <v>149</v>
      </c>
      <c r="I151" s="1" t="str">
        <f t="shared" si="25"/>
        <v/>
      </c>
      <c r="L151" s="18"/>
      <c r="M151" s="15"/>
      <c r="N151" s="15"/>
      <c r="O151" s="15"/>
      <c r="P151" s="15"/>
      <c r="Q151" s="15"/>
      <c r="R151" s="16" t="str">
        <f>IF(ISBLANK(N151),"",VLOOKUP(DEC2HEX(HEX2DEC(N151),2),'ID names'!$B$3:$C$94,2,FALSE))</f>
        <v/>
      </c>
      <c r="S151" s="16" t="str">
        <f>IF(ISBLANK(O151),"",VLOOKUP(DEC2HEX(HEX2DEC(O151),2),'ID names'!$B$3:$C$94,2,FALSE))</f>
        <v/>
      </c>
      <c r="T151" s="16" t="str">
        <f>IF(ISBLANK(P151),"",VLOOKUP(DEC2HEX(HEX2DEC(P151),2),'ID names'!$B$3:$C$94,2,FALSE))</f>
        <v/>
      </c>
      <c r="U151" s="16" t="str">
        <f>IF(ISBLANK(Q151),"",VLOOKUP(DEC2HEX(HEX2DEC(Q151),2),'ID names'!$B$3:$C$94,2,FALSE))</f>
        <v/>
      </c>
    </row>
    <row r="152" spans="1:21">
      <c r="A152" s="1" t="str">
        <f t="shared" si="19"/>
        <v>0000</v>
      </c>
      <c r="B152" s="1" t="str">
        <f t="shared" si="20"/>
        <v>00</v>
      </c>
      <c r="C152" s="1" t="str">
        <f t="shared" si="21"/>
        <v>00</v>
      </c>
      <c r="D152" s="1" t="str">
        <f t="shared" si="22"/>
        <v>00</v>
      </c>
      <c r="E152" s="1" t="str">
        <f t="shared" si="23"/>
        <v>00</v>
      </c>
      <c r="F152" s="1">
        <f t="shared" si="24"/>
        <v>22</v>
      </c>
      <c r="G152" s="1" t="str">
        <f t="shared" si="27"/>
        <v>000000000000</v>
      </c>
      <c r="H152" s="1">
        <f t="shared" si="26"/>
        <v>150</v>
      </c>
      <c r="I152" s="1" t="str">
        <f t="shared" si="25"/>
        <v/>
      </c>
      <c r="L152" s="18"/>
      <c r="M152" s="15"/>
      <c r="N152" s="15"/>
      <c r="O152" s="15"/>
      <c r="P152" s="15"/>
      <c r="Q152" s="15"/>
      <c r="R152" s="16" t="str">
        <f>IF(ISBLANK(N152),"",VLOOKUP(DEC2HEX(HEX2DEC(N152),2),'ID names'!$B$3:$C$94,2,FALSE))</f>
        <v/>
      </c>
      <c r="S152" s="16" t="str">
        <f>IF(ISBLANK(O152),"",VLOOKUP(DEC2HEX(HEX2DEC(O152),2),'ID names'!$B$3:$C$94,2,FALSE))</f>
        <v/>
      </c>
      <c r="T152" s="16" t="str">
        <f>IF(ISBLANK(P152),"",VLOOKUP(DEC2HEX(HEX2DEC(P152),2),'ID names'!$B$3:$C$94,2,FALSE))</f>
        <v/>
      </c>
      <c r="U152" s="16" t="str">
        <f>IF(ISBLANK(Q152),"",VLOOKUP(DEC2HEX(HEX2DEC(Q152),2),'ID names'!$B$3:$C$94,2,FALSE))</f>
        <v/>
      </c>
    </row>
    <row r="153" spans="1:21">
      <c r="A153" s="1" t="str">
        <f t="shared" si="19"/>
        <v>0000</v>
      </c>
      <c r="B153" s="1" t="str">
        <f t="shared" si="20"/>
        <v>00</v>
      </c>
      <c r="C153" s="1" t="str">
        <f t="shared" si="21"/>
        <v>00</v>
      </c>
      <c r="D153" s="1" t="str">
        <f t="shared" si="22"/>
        <v>00</v>
      </c>
      <c r="E153" s="1" t="str">
        <f t="shared" si="23"/>
        <v>00</v>
      </c>
      <c r="F153" s="1">
        <f t="shared" si="24"/>
        <v>22</v>
      </c>
      <c r="G153" s="1" t="str">
        <f t="shared" si="27"/>
        <v>000000000000</v>
      </c>
      <c r="H153" s="1">
        <f t="shared" si="26"/>
        <v>151</v>
      </c>
      <c r="I153" s="1" t="str">
        <f t="shared" si="25"/>
        <v/>
      </c>
      <c r="L153" s="18"/>
      <c r="M153" s="15"/>
      <c r="N153" s="15"/>
      <c r="O153" s="15"/>
      <c r="P153" s="15"/>
      <c r="Q153" s="15"/>
      <c r="R153" s="16" t="str">
        <f>IF(ISBLANK(N153),"",VLOOKUP(DEC2HEX(HEX2DEC(N153),2),'ID names'!$B$3:$C$94,2,FALSE))</f>
        <v/>
      </c>
      <c r="S153" s="16" t="str">
        <f>IF(ISBLANK(O153),"",VLOOKUP(DEC2HEX(HEX2DEC(O153),2),'ID names'!$B$3:$C$94,2,FALSE))</f>
        <v/>
      </c>
      <c r="T153" s="16" t="str">
        <f>IF(ISBLANK(P153),"",VLOOKUP(DEC2HEX(HEX2DEC(P153),2),'ID names'!$B$3:$C$94,2,FALSE))</f>
        <v/>
      </c>
      <c r="U153" s="16" t="str">
        <f>IF(ISBLANK(Q153),"",VLOOKUP(DEC2HEX(HEX2DEC(Q153),2),'ID names'!$B$3:$C$94,2,FALSE))</f>
        <v/>
      </c>
    </row>
    <row r="154" spans="1:21">
      <c r="A154" s="1" t="str">
        <f t="shared" si="19"/>
        <v>0000</v>
      </c>
      <c r="B154" s="1" t="str">
        <f t="shared" si="20"/>
        <v>00</v>
      </c>
      <c r="C154" s="1" t="str">
        <f t="shared" si="21"/>
        <v>00</v>
      </c>
      <c r="D154" s="1" t="str">
        <f t="shared" si="22"/>
        <v>00</v>
      </c>
      <c r="E154" s="1" t="str">
        <f t="shared" si="23"/>
        <v>00</v>
      </c>
      <c r="F154" s="1">
        <f t="shared" si="24"/>
        <v>22</v>
      </c>
      <c r="G154" s="1" t="str">
        <f t="shared" si="27"/>
        <v>000000000000</v>
      </c>
      <c r="H154" s="1">
        <f t="shared" si="26"/>
        <v>152</v>
      </c>
      <c r="I154" s="1" t="str">
        <f t="shared" si="25"/>
        <v/>
      </c>
      <c r="L154" s="18"/>
      <c r="M154" s="15"/>
      <c r="N154" s="15"/>
      <c r="O154" s="15"/>
      <c r="P154" s="15"/>
      <c r="Q154" s="15"/>
      <c r="R154" s="16" t="str">
        <f>IF(ISBLANK(N154),"",VLOOKUP(DEC2HEX(HEX2DEC(N154),2),'ID names'!$B$3:$C$94,2,FALSE))</f>
        <v/>
      </c>
      <c r="S154" s="16" t="str">
        <f>IF(ISBLANK(O154),"",VLOOKUP(DEC2HEX(HEX2DEC(O154),2),'ID names'!$B$3:$C$94,2,FALSE))</f>
        <v/>
      </c>
      <c r="T154" s="16" t="str">
        <f>IF(ISBLANK(P154),"",VLOOKUP(DEC2HEX(HEX2DEC(P154),2),'ID names'!$B$3:$C$94,2,FALSE))</f>
        <v/>
      </c>
      <c r="U154" s="16" t="str">
        <f>IF(ISBLANK(Q154),"",VLOOKUP(DEC2HEX(HEX2DEC(Q154),2),'ID names'!$B$3:$C$94,2,FALSE))</f>
        <v/>
      </c>
    </row>
    <row r="155" spans="1:21">
      <c r="A155" s="1" t="str">
        <f t="shared" si="19"/>
        <v>0000</v>
      </c>
      <c r="B155" s="1" t="str">
        <f t="shared" si="20"/>
        <v>00</v>
      </c>
      <c r="C155" s="1" t="str">
        <f t="shared" si="21"/>
        <v>00</v>
      </c>
      <c r="D155" s="1" t="str">
        <f t="shared" si="22"/>
        <v>00</v>
      </c>
      <c r="E155" s="1" t="str">
        <f t="shared" si="23"/>
        <v>00</v>
      </c>
      <c r="F155" s="1">
        <f t="shared" si="24"/>
        <v>22</v>
      </c>
      <c r="G155" s="1" t="str">
        <f t="shared" si="27"/>
        <v>000000000000</v>
      </c>
      <c r="H155" s="1">
        <f t="shared" si="26"/>
        <v>153</v>
      </c>
      <c r="I155" s="1" t="str">
        <f t="shared" si="25"/>
        <v/>
      </c>
      <c r="L155" s="18"/>
      <c r="M155" s="15"/>
      <c r="N155" s="15"/>
      <c r="O155" s="15"/>
      <c r="P155" s="15"/>
      <c r="Q155" s="15"/>
      <c r="R155" s="16" t="str">
        <f>IF(ISBLANK(N155),"",VLOOKUP(DEC2HEX(HEX2DEC(N155),2),'ID names'!$B$3:$C$94,2,FALSE))</f>
        <v/>
      </c>
      <c r="S155" s="16" t="str">
        <f>IF(ISBLANK(O155),"",VLOOKUP(DEC2HEX(HEX2DEC(O155),2),'ID names'!$B$3:$C$94,2,FALSE))</f>
        <v/>
      </c>
      <c r="T155" s="16" t="str">
        <f>IF(ISBLANK(P155),"",VLOOKUP(DEC2HEX(HEX2DEC(P155),2),'ID names'!$B$3:$C$94,2,FALSE))</f>
        <v/>
      </c>
      <c r="U155" s="16" t="str">
        <f>IF(ISBLANK(Q155),"",VLOOKUP(DEC2HEX(HEX2DEC(Q155),2),'ID names'!$B$3:$C$94,2,FALSE))</f>
        <v/>
      </c>
    </row>
    <row r="156" spans="1:21">
      <c r="A156" s="1" t="str">
        <f t="shared" si="19"/>
        <v>0000</v>
      </c>
      <c r="B156" s="1" t="str">
        <f t="shared" si="20"/>
        <v>00</v>
      </c>
      <c r="C156" s="1" t="str">
        <f t="shared" si="21"/>
        <v>00</v>
      </c>
      <c r="D156" s="1" t="str">
        <f t="shared" si="22"/>
        <v>00</v>
      </c>
      <c r="E156" s="1" t="str">
        <f t="shared" si="23"/>
        <v>00</v>
      </c>
      <c r="F156" s="1">
        <f t="shared" si="24"/>
        <v>22</v>
      </c>
      <c r="G156" s="1" t="str">
        <f t="shared" si="27"/>
        <v>000000000000</v>
      </c>
      <c r="H156" s="1">
        <f t="shared" si="26"/>
        <v>154</v>
      </c>
      <c r="I156" s="1" t="str">
        <f t="shared" si="25"/>
        <v/>
      </c>
      <c r="L156" s="18"/>
      <c r="M156" s="15"/>
      <c r="N156" s="15"/>
      <c r="O156" s="15"/>
      <c r="P156" s="15"/>
      <c r="Q156" s="15"/>
      <c r="R156" s="16" t="str">
        <f>IF(ISBLANK(N156),"",VLOOKUP(DEC2HEX(HEX2DEC(N156),2),'ID names'!$B$3:$C$94,2,FALSE))</f>
        <v/>
      </c>
      <c r="S156" s="16" t="str">
        <f>IF(ISBLANK(O156),"",VLOOKUP(DEC2HEX(HEX2DEC(O156),2),'ID names'!$B$3:$C$94,2,FALSE))</f>
        <v/>
      </c>
      <c r="T156" s="16" t="str">
        <f>IF(ISBLANK(P156),"",VLOOKUP(DEC2HEX(HEX2DEC(P156),2),'ID names'!$B$3:$C$94,2,FALSE))</f>
        <v/>
      </c>
      <c r="U156" s="16" t="str">
        <f>IF(ISBLANK(Q156),"",VLOOKUP(DEC2HEX(HEX2DEC(Q156),2),'ID names'!$B$3:$C$94,2,FALSE))</f>
        <v/>
      </c>
    </row>
    <row r="157" spans="1:21">
      <c r="A157" s="1" t="str">
        <f t="shared" si="19"/>
        <v>0000</v>
      </c>
      <c r="B157" s="1" t="str">
        <f t="shared" si="20"/>
        <v>00</v>
      </c>
      <c r="C157" s="1" t="str">
        <f t="shared" si="21"/>
        <v>00</v>
      </c>
      <c r="D157" s="1" t="str">
        <f t="shared" si="22"/>
        <v>00</v>
      </c>
      <c r="E157" s="1" t="str">
        <f t="shared" si="23"/>
        <v>00</v>
      </c>
      <c r="F157" s="1">
        <f t="shared" si="24"/>
        <v>22</v>
      </c>
      <c r="G157" s="1" t="str">
        <f t="shared" si="27"/>
        <v>000000000000</v>
      </c>
      <c r="H157" s="1">
        <f t="shared" si="26"/>
        <v>155</v>
      </c>
      <c r="I157" s="1" t="str">
        <f t="shared" si="25"/>
        <v/>
      </c>
      <c r="L157" s="18"/>
      <c r="M157" s="15"/>
      <c r="N157" s="15"/>
      <c r="O157" s="15"/>
      <c r="P157" s="15"/>
      <c r="Q157" s="15"/>
      <c r="R157" s="16" t="str">
        <f>IF(ISBLANK(N157),"",VLOOKUP(DEC2HEX(HEX2DEC(N157),2),'ID names'!$B$3:$C$94,2,FALSE))</f>
        <v/>
      </c>
      <c r="S157" s="16" t="str">
        <f>IF(ISBLANK(O157),"",VLOOKUP(DEC2HEX(HEX2DEC(O157),2),'ID names'!$B$3:$C$94,2,FALSE))</f>
        <v/>
      </c>
      <c r="T157" s="16" t="str">
        <f>IF(ISBLANK(P157),"",VLOOKUP(DEC2HEX(HEX2DEC(P157),2),'ID names'!$B$3:$C$94,2,FALSE))</f>
        <v/>
      </c>
      <c r="U157" s="16" t="str">
        <f>IF(ISBLANK(Q157),"",VLOOKUP(DEC2HEX(HEX2DEC(Q157),2),'ID names'!$B$3:$C$94,2,FALSE))</f>
        <v/>
      </c>
    </row>
    <row r="158" spans="1:21">
      <c r="A158" s="1" t="str">
        <f t="shared" si="19"/>
        <v>0000</v>
      </c>
      <c r="B158" s="1" t="str">
        <f t="shared" si="20"/>
        <v>00</v>
      </c>
      <c r="C158" s="1" t="str">
        <f t="shared" si="21"/>
        <v>00</v>
      </c>
      <c r="D158" s="1" t="str">
        <f t="shared" si="22"/>
        <v>00</v>
      </c>
      <c r="E158" s="1" t="str">
        <f t="shared" si="23"/>
        <v>00</v>
      </c>
      <c r="F158" s="1">
        <f t="shared" si="24"/>
        <v>22</v>
      </c>
      <c r="G158" s="1" t="str">
        <f t="shared" si="27"/>
        <v>000000000000</v>
      </c>
      <c r="H158" s="1">
        <f t="shared" si="26"/>
        <v>156</v>
      </c>
      <c r="I158" s="1" t="str">
        <f t="shared" si="25"/>
        <v/>
      </c>
      <c r="L158" s="18"/>
      <c r="M158" s="15"/>
      <c r="N158" s="15"/>
      <c r="O158" s="15"/>
      <c r="P158" s="15"/>
      <c r="Q158" s="15"/>
      <c r="R158" s="16" t="str">
        <f>IF(ISBLANK(N158),"",VLOOKUP(DEC2HEX(HEX2DEC(N158),2),'ID names'!$B$3:$C$94,2,FALSE))</f>
        <v/>
      </c>
      <c r="S158" s="16" t="str">
        <f>IF(ISBLANK(O158),"",VLOOKUP(DEC2HEX(HEX2DEC(O158),2),'ID names'!$B$3:$C$94,2,FALSE))</f>
        <v/>
      </c>
      <c r="T158" s="16" t="str">
        <f>IF(ISBLANK(P158),"",VLOOKUP(DEC2HEX(HEX2DEC(P158),2),'ID names'!$B$3:$C$94,2,FALSE))</f>
        <v/>
      </c>
      <c r="U158" s="16" t="str">
        <f>IF(ISBLANK(Q158),"",VLOOKUP(DEC2HEX(HEX2DEC(Q158),2),'ID names'!$B$3:$C$94,2,FALSE))</f>
        <v/>
      </c>
    </row>
    <row r="159" spans="1:21">
      <c r="A159" s="1" t="str">
        <f t="shared" si="19"/>
        <v>0000</v>
      </c>
      <c r="B159" s="1" t="str">
        <f t="shared" si="20"/>
        <v>00</v>
      </c>
      <c r="C159" s="1" t="str">
        <f t="shared" si="21"/>
        <v>00</v>
      </c>
      <c r="D159" s="1" t="str">
        <f t="shared" si="22"/>
        <v>00</v>
      </c>
      <c r="E159" s="1" t="str">
        <f t="shared" si="23"/>
        <v>00</v>
      </c>
      <c r="F159" s="1">
        <f t="shared" si="24"/>
        <v>22</v>
      </c>
      <c r="G159" s="1" t="str">
        <f t="shared" si="27"/>
        <v>000000000000</v>
      </c>
      <c r="H159" s="1">
        <f t="shared" si="26"/>
        <v>157</v>
      </c>
      <c r="I159" s="1" t="str">
        <f t="shared" si="25"/>
        <v/>
      </c>
      <c r="L159" s="18"/>
      <c r="M159" s="15"/>
      <c r="N159" s="15"/>
      <c r="O159" s="15"/>
      <c r="P159" s="15"/>
      <c r="Q159" s="15"/>
      <c r="R159" s="16" t="str">
        <f>IF(ISBLANK(N159),"",VLOOKUP(DEC2HEX(HEX2DEC(N159),2),'ID names'!$B$3:$C$94,2,FALSE))</f>
        <v/>
      </c>
      <c r="S159" s="16" t="str">
        <f>IF(ISBLANK(O159),"",VLOOKUP(DEC2HEX(HEX2DEC(O159),2),'ID names'!$B$3:$C$94,2,FALSE))</f>
        <v/>
      </c>
      <c r="T159" s="16" t="str">
        <f>IF(ISBLANK(P159),"",VLOOKUP(DEC2HEX(HEX2DEC(P159),2),'ID names'!$B$3:$C$94,2,FALSE))</f>
        <v/>
      </c>
      <c r="U159" s="16" t="str">
        <f>IF(ISBLANK(Q159),"",VLOOKUP(DEC2HEX(HEX2DEC(Q159),2),'ID names'!$B$3:$C$94,2,FALSE))</f>
        <v/>
      </c>
    </row>
    <row r="160" spans="1:21">
      <c r="A160" s="1" t="str">
        <f t="shared" si="19"/>
        <v>0000</v>
      </c>
      <c r="B160" s="1" t="str">
        <f t="shared" si="20"/>
        <v>00</v>
      </c>
      <c r="C160" s="1" t="str">
        <f t="shared" si="21"/>
        <v>00</v>
      </c>
      <c r="D160" s="1" t="str">
        <f t="shared" si="22"/>
        <v>00</v>
      </c>
      <c r="E160" s="1" t="str">
        <f t="shared" si="23"/>
        <v>00</v>
      </c>
      <c r="F160" s="1">
        <f t="shared" si="24"/>
        <v>22</v>
      </c>
      <c r="G160" s="1" t="str">
        <f t="shared" si="27"/>
        <v>000000000000</v>
      </c>
      <c r="H160" s="1">
        <f t="shared" si="26"/>
        <v>158</v>
      </c>
      <c r="I160" s="1" t="str">
        <f t="shared" si="25"/>
        <v/>
      </c>
      <c r="L160" s="18"/>
      <c r="M160" s="15"/>
      <c r="N160" s="15"/>
      <c r="O160" s="15"/>
      <c r="P160" s="15"/>
      <c r="Q160" s="15"/>
      <c r="R160" s="16" t="str">
        <f>IF(ISBLANK(N160),"",VLOOKUP(DEC2HEX(HEX2DEC(N160),2),'ID names'!$B$3:$C$94,2,FALSE))</f>
        <v/>
      </c>
      <c r="S160" s="16" t="str">
        <f>IF(ISBLANK(O160),"",VLOOKUP(DEC2HEX(HEX2DEC(O160),2),'ID names'!$B$3:$C$94,2,FALSE))</f>
        <v/>
      </c>
      <c r="T160" s="16" t="str">
        <f>IF(ISBLANK(P160),"",VLOOKUP(DEC2HEX(HEX2DEC(P160),2),'ID names'!$B$3:$C$94,2,FALSE))</f>
        <v/>
      </c>
      <c r="U160" s="16" t="str">
        <f>IF(ISBLANK(Q160),"",VLOOKUP(DEC2HEX(HEX2DEC(Q160),2),'ID names'!$B$3:$C$94,2,FALSE))</f>
        <v/>
      </c>
    </row>
    <row r="161" spans="1:21">
      <c r="A161" s="1" t="str">
        <f t="shared" si="19"/>
        <v>0000</v>
      </c>
      <c r="B161" s="1" t="str">
        <f t="shared" si="20"/>
        <v>00</v>
      </c>
      <c r="C161" s="1" t="str">
        <f t="shared" si="21"/>
        <v>00</v>
      </c>
      <c r="D161" s="1" t="str">
        <f t="shared" si="22"/>
        <v>00</v>
      </c>
      <c r="E161" s="1" t="str">
        <f t="shared" si="23"/>
        <v>00</v>
      </c>
      <c r="F161" s="1">
        <f t="shared" si="24"/>
        <v>22</v>
      </c>
      <c r="G161" s="1" t="str">
        <f t="shared" si="27"/>
        <v>000000000000</v>
      </c>
      <c r="H161" s="1">
        <f t="shared" si="26"/>
        <v>159</v>
      </c>
      <c r="I161" s="1" t="str">
        <f t="shared" si="25"/>
        <v/>
      </c>
      <c r="L161" s="18"/>
      <c r="M161" s="15"/>
      <c r="N161" s="15"/>
      <c r="O161" s="15"/>
      <c r="P161" s="15"/>
      <c r="Q161" s="15"/>
      <c r="R161" s="16" t="str">
        <f>IF(ISBLANK(N161),"",VLOOKUP(DEC2HEX(HEX2DEC(N161),2),'ID names'!$B$3:$C$94,2,FALSE))</f>
        <v/>
      </c>
      <c r="S161" s="16" t="str">
        <f>IF(ISBLANK(O161),"",VLOOKUP(DEC2HEX(HEX2DEC(O161),2),'ID names'!$B$3:$C$94,2,FALSE))</f>
        <v/>
      </c>
      <c r="T161" s="16" t="str">
        <f>IF(ISBLANK(P161),"",VLOOKUP(DEC2HEX(HEX2DEC(P161),2),'ID names'!$B$3:$C$94,2,FALSE))</f>
        <v/>
      </c>
      <c r="U161" s="16" t="str">
        <f>IF(ISBLANK(Q161),"",VLOOKUP(DEC2HEX(HEX2DEC(Q161),2),'ID names'!$B$3:$C$94,2,FALSE))</f>
        <v/>
      </c>
    </row>
    <row r="162" spans="1:21">
      <c r="A162" s="1" t="str">
        <f t="shared" si="19"/>
        <v>0000</v>
      </c>
      <c r="B162" s="1" t="str">
        <f t="shared" si="20"/>
        <v>00</v>
      </c>
      <c r="C162" s="1" t="str">
        <f t="shared" si="21"/>
        <v>00</v>
      </c>
      <c r="D162" s="1" t="str">
        <f t="shared" si="22"/>
        <v>00</v>
      </c>
      <c r="E162" s="1" t="str">
        <f t="shared" si="23"/>
        <v>00</v>
      </c>
      <c r="F162" s="1">
        <f t="shared" si="24"/>
        <v>22</v>
      </c>
      <c r="G162" s="1" t="str">
        <f t="shared" si="27"/>
        <v>000000000000</v>
      </c>
      <c r="H162" s="1">
        <f t="shared" si="26"/>
        <v>160</v>
      </c>
      <c r="I162" s="1" t="str">
        <f t="shared" si="25"/>
        <v/>
      </c>
      <c r="L162" s="18"/>
      <c r="M162" s="15"/>
      <c r="N162" s="15"/>
      <c r="O162" s="15"/>
      <c r="P162" s="15"/>
      <c r="Q162" s="15"/>
      <c r="R162" s="16" t="str">
        <f>IF(ISBLANK(N162),"",VLOOKUP(DEC2HEX(HEX2DEC(N162),2),'ID names'!$B$3:$C$94,2,FALSE))</f>
        <v/>
      </c>
      <c r="S162" s="16" t="str">
        <f>IF(ISBLANK(O162),"",VLOOKUP(DEC2HEX(HEX2DEC(O162),2),'ID names'!$B$3:$C$94,2,FALSE))</f>
        <v/>
      </c>
      <c r="T162" s="16" t="str">
        <f>IF(ISBLANK(P162),"",VLOOKUP(DEC2HEX(HEX2DEC(P162),2),'ID names'!$B$3:$C$94,2,FALSE))</f>
        <v/>
      </c>
      <c r="U162" s="16" t="str">
        <f>IF(ISBLANK(Q162),"",VLOOKUP(DEC2HEX(HEX2DEC(Q162),2),'ID names'!$B$3:$C$94,2,FALSE))</f>
        <v/>
      </c>
    </row>
    <row r="163" spans="1:21">
      <c r="A163" s="1" t="str">
        <f t="shared" si="19"/>
        <v>0000</v>
      </c>
      <c r="B163" s="1" t="str">
        <f t="shared" si="20"/>
        <v>00</v>
      </c>
      <c r="C163" s="1" t="str">
        <f t="shared" si="21"/>
        <v>00</v>
      </c>
      <c r="D163" s="1" t="str">
        <f t="shared" si="22"/>
        <v>00</v>
      </c>
      <c r="E163" s="1" t="str">
        <f t="shared" si="23"/>
        <v>00</v>
      </c>
      <c r="F163" s="1">
        <f t="shared" si="24"/>
        <v>22</v>
      </c>
      <c r="G163" s="1" t="str">
        <f t="shared" si="27"/>
        <v>000000000000</v>
      </c>
      <c r="H163" s="1">
        <f t="shared" si="26"/>
        <v>161</v>
      </c>
      <c r="I163" s="1" t="str">
        <f t="shared" si="25"/>
        <v/>
      </c>
      <c r="L163" s="18"/>
      <c r="M163" s="15"/>
      <c r="N163" s="15"/>
      <c r="O163" s="15"/>
      <c r="P163" s="15"/>
      <c r="Q163" s="15"/>
      <c r="R163" s="16" t="str">
        <f>IF(ISBLANK(N163),"",VLOOKUP(DEC2HEX(HEX2DEC(N163),2),'ID names'!$B$3:$C$94,2,FALSE))</f>
        <v/>
      </c>
      <c r="S163" s="16" t="str">
        <f>IF(ISBLANK(O163),"",VLOOKUP(DEC2HEX(HEX2DEC(O163),2),'ID names'!$B$3:$C$94,2,FALSE))</f>
        <v/>
      </c>
      <c r="T163" s="16" t="str">
        <f>IF(ISBLANK(P163),"",VLOOKUP(DEC2HEX(HEX2DEC(P163),2),'ID names'!$B$3:$C$94,2,FALSE))</f>
        <v/>
      </c>
      <c r="U163" s="16" t="str">
        <f>IF(ISBLANK(Q163),"",VLOOKUP(DEC2HEX(HEX2DEC(Q163),2),'ID names'!$B$3:$C$94,2,FALSE))</f>
        <v/>
      </c>
    </row>
    <row r="164" spans="1:21">
      <c r="A164" s="1" t="str">
        <f t="shared" si="19"/>
        <v>0000</v>
      </c>
      <c r="B164" s="1" t="str">
        <f t="shared" si="20"/>
        <v>00</v>
      </c>
      <c r="C164" s="1" t="str">
        <f t="shared" si="21"/>
        <v>00</v>
      </c>
      <c r="D164" s="1" t="str">
        <f t="shared" si="22"/>
        <v>00</v>
      </c>
      <c r="E164" s="1" t="str">
        <f t="shared" si="23"/>
        <v>00</v>
      </c>
      <c r="F164" s="1">
        <f t="shared" si="24"/>
        <v>22</v>
      </c>
      <c r="G164" s="1" t="str">
        <f t="shared" si="27"/>
        <v>000000000000</v>
      </c>
      <c r="H164" s="1">
        <f t="shared" si="26"/>
        <v>162</v>
      </c>
      <c r="I164" s="1" t="str">
        <f t="shared" si="25"/>
        <v/>
      </c>
      <c r="L164" s="18"/>
      <c r="M164" s="15"/>
      <c r="N164" s="15"/>
      <c r="O164" s="15"/>
      <c r="P164" s="15"/>
      <c r="Q164" s="15"/>
      <c r="R164" s="16" t="str">
        <f>IF(ISBLANK(N164),"",VLOOKUP(DEC2HEX(HEX2DEC(N164),2),'ID names'!$B$3:$C$94,2,FALSE))</f>
        <v/>
      </c>
      <c r="S164" s="16" t="str">
        <f>IF(ISBLANK(O164),"",VLOOKUP(DEC2HEX(HEX2DEC(O164),2),'ID names'!$B$3:$C$94,2,FALSE))</f>
        <v/>
      </c>
      <c r="T164" s="16" t="str">
        <f>IF(ISBLANK(P164),"",VLOOKUP(DEC2HEX(HEX2DEC(P164),2),'ID names'!$B$3:$C$94,2,FALSE))</f>
        <v/>
      </c>
      <c r="U164" s="16" t="str">
        <f>IF(ISBLANK(Q164),"",VLOOKUP(DEC2HEX(HEX2DEC(Q164),2),'ID names'!$B$3:$C$94,2,FALSE))</f>
        <v/>
      </c>
    </row>
    <row r="165" spans="1:21">
      <c r="A165" s="1" t="str">
        <f t="shared" si="19"/>
        <v>0000</v>
      </c>
      <c r="B165" s="1" t="str">
        <f t="shared" si="20"/>
        <v>00</v>
      </c>
      <c r="C165" s="1" t="str">
        <f t="shared" si="21"/>
        <v>00</v>
      </c>
      <c r="D165" s="1" t="str">
        <f t="shared" si="22"/>
        <v>00</v>
      </c>
      <c r="E165" s="1" t="str">
        <f t="shared" si="23"/>
        <v>00</v>
      </c>
      <c r="F165" s="1">
        <f t="shared" si="24"/>
        <v>22</v>
      </c>
      <c r="G165" s="1" t="str">
        <f t="shared" si="27"/>
        <v>000000000000</v>
      </c>
      <c r="H165" s="1">
        <f t="shared" si="26"/>
        <v>163</v>
      </c>
      <c r="I165" s="1" t="str">
        <f t="shared" si="25"/>
        <v/>
      </c>
      <c r="L165" s="18"/>
      <c r="M165" s="15"/>
      <c r="N165" s="15"/>
      <c r="O165" s="15"/>
      <c r="P165" s="15"/>
      <c r="Q165" s="15"/>
      <c r="R165" s="16" t="str">
        <f>IF(ISBLANK(N165),"",VLOOKUP(DEC2HEX(HEX2DEC(N165),2),'ID names'!$B$3:$C$94,2,FALSE))</f>
        <v/>
      </c>
      <c r="S165" s="16" t="str">
        <f>IF(ISBLANK(O165),"",VLOOKUP(DEC2HEX(HEX2DEC(O165),2),'ID names'!$B$3:$C$94,2,FALSE))</f>
        <v/>
      </c>
      <c r="T165" s="16" t="str">
        <f>IF(ISBLANK(P165),"",VLOOKUP(DEC2HEX(HEX2DEC(P165),2),'ID names'!$B$3:$C$94,2,FALSE))</f>
        <v/>
      </c>
      <c r="U165" s="16" t="str">
        <f>IF(ISBLANK(Q165),"",VLOOKUP(DEC2HEX(HEX2DEC(Q165),2),'ID names'!$B$3:$C$94,2,FALSE))</f>
        <v/>
      </c>
    </row>
    <row r="166" spans="1:21">
      <c r="A166" s="1" t="str">
        <f t="shared" si="19"/>
        <v>0000</v>
      </c>
      <c r="B166" s="1" t="str">
        <f t="shared" si="20"/>
        <v>00</v>
      </c>
      <c r="C166" s="1" t="str">
        <f t="shared" si="21"/>
        <v>00</v>
      </c>
      <c r="D166" s="1" t="str">
        <f t="shared" si="22"/>
        <v>00</v>
      </c>
      <c r="E166" s="1" t="str">
        <f t="shared" si="23"/>
        <v>00</v>
      </c>
      <c r="F166" s="1">
        <f t="shared" si="24"/>
        <v>22</v>
      </c>
      <c r="G166" s="1" t="str">
        <f t="shared" si="27"/>
        <v>000000000000</v>
      </c>
      <c r="H166" s="1">
        <f t="shared" si="26"/>
        <v>164</v>
      </c>
      <c r="I166" s="1" t="str">
        <f t="shared" si="25"/>
        <v/>
      </c>
      <c r="L166" s="18"/>
      <c r="M166" s="15"/>
      <c r="N166" s="15"/>
      <c r="O166" s="15"/>
      <c r="P166" s="15"/>
      <c r="Q166" s="15"/>
      <c r="R166" s="16" t="str">
        <f>IF(ISBLANK(N166),"",VLOOKUP(DEC2HEX(HEX2DEC(N166),2),'ID names'!$B$3:$C$94,2,FALSE))</f>
        <v/>
      </c>
      <c r="S166" s="16" t="str">
        <f>IF(ISBLANK(O166),"",VLOOKUP(DEC2HEX(HEX2DEC(O166),2),'ID names'!$B$3:$C$94,2,FALSE))</f>
        <v/>
      </c>
      <c r="T166" s="16" t="str">
        <f>IF(ISBLANK(P166),"",VLOOKUP(DEC2HEX(HEX2DEC(P166),2),'ID names'!$B$3:$C$94,2,FALSE))</f>
        <v/>
      </c>
      <c r="U166" s="16" t="str">
        <f>IF(ISBLANK(Q166),"",VLOOKUP(DEC2HEX(HEX2DEC(Q166),2),'ID names'!$B$3:$C$94,2,FALSE))</f>
        <v/>
      </c>
    </row>
    <row r="167" spans="1:21">
      <c r="A167" s="1" t="str">
        <f t="shared" si="19"/>
        <v>0000</v>
      </c>
      <c r="B167" s="1" t="str">
        <f t="shared" si="20"/>
        <v>00</v>
      </c>
      <c r="C167" s="1" t="str">
        <f t="shared" si="21"/>
        <v>00</v>
      </c>
      <c r="D167" s="1" t="str">
        <f t="shared" si="22"/>
        <v>00</v>
      </c>
      <c r="E167" s="1" t="str">
        <f t="shared" si="23"/>
        <v>00</v>
      </c>
      <c r="F167" s="1">
        <f t="shared" si="24"/>
        <v>22</v>
      </c>
      <c r="G167" s="1" t="str">
        <f t="shared" si="27"/>
        <v>000000000000</v>
      </c>
      <c r="H167" s="1">
        <f t="shared" si="26"/>
        <v>165</v>
      </c>
      <c r="I167" s="1" t="str">
        <f t="shared" si="25"/>
        <v/>
      </c>
      <c r="L167" s="18"/>
      <c r="M167" s="15"/>
      <c r="N167" s="15"/>
      <c r="O167" s="15"/>
      <c r="P167" s="15"/>
      <c r="Q167" s="15"/>
      <c r="R167" s="16" t="str">
        <f>IF(ISBLANK(N167),"",VLOOKUP(DEC2HEX(HEX2DEC(N167),2),'ID names'!$B$3:$C$94,2,FALSE))</f>
        <v/>
      </c>
      <c r="S167" s="16" t="str">
        <f>IF(ISBLANK(O167),"",VLOOKUP(DEC2HEX(HEX2DEC(O167),2),'ID names'!$B$3:$C$94,2,FALSE))</f>
        <v/>
      </c>
      <c r="T167" s="16" t="str">
        <f>IF(ISBLANK(P167),"",VLOOKUP(DEC2HEX(HEX2DEC(P167),2),'ID names'!$B$3:$C$94,2,FALSE))</f>
        <v/>
      </c>
      <c r="U167" s="16" t="str">
        <f>IF(ISBLANK(Q167),"",VLOOKUP(DEC2HEX(HEX2DEC(Q167),2),'ID names'!$B$3:$C$94,2,FALSE))</f>
        <v/>
      </c>
    </row>
    <row r="168" spans="1:21">
      <c r="A168" s="1" t="str">
        <f t="shared" si="19"/>
        <v>0000</v>
      </c>
      <c r="B168" s="1" t="str">
        <f t="shared" si="20"/>
        <v>00</v>
      </c>
      <c r="C168" s="1" t="str">
        <f t="shared" si="21"/>
        <v>00</v>
      </c>
      <c r="D168" s="1" t="str">
        <f t="shared" si="22"/>
        <v>00</v>
      </c>
      <c r="E168" s="1" t="str">
        <f t="shared" si="23"/>
        <v>00</v>
      </c>
      <c r="F168" s="1">
        <f t="shared" si="24"/>
        <v>22</v>
      </c>
      <c r="G168" s="1" t="str">
        <f t="shared" si="27"/>
        <v>000000000000</v>
      </c>
      <c r="H168" s="1">
        <f t="shared" si="26"/>
        <v>166</v>
      </c>
      <c r="I168" s="1" t="str">
        <f t="shared" si="25"/>
        <v/>
      </c>
      <c r="L168" s="18"/>
      <c r="M168" s="15"/>
      <c r="N168" s="15"/>
      <c r="O168" s="15"/>
      <c r="P168" s="15"/>
      <c r="Q168" s="15"/>
      <c r="R168" s="16" t="str">
        <f>IF(ISBLANK(N168),"",VLOOKUP(DEC2HEX(HEX2DEC(N168),2),'ID names'!$B$3:$C$94,2,FALSE))</f>
        <v/>
      </c>
      <c r="S168" s="16" t="str">
        <f>IF(ISBLANK(O168),"",VLOOKUP(DEC2HEX(HEX2DEC(O168),2),'ID names'!$B$3:$C$94,2,FALSE))</f>
        <v/>
      </c>
      <c r="T168" s="16" t="str">
        <f>IF(ISBLANK(P168),"",VLOOKUP(DEC2HEX(HEX2DEC(P168),2),'ID names'!$B$3:$C$94,2,FALSE))</f>
        <v/>
      </c>
      <c r="U168" s="16" t="str">
        <f>IF(ISBLANK(Q168),"",VLOOKUP(DEC2HEX(HEX2DEC(Q168),2),'ID names'!$B$3:$C$94,2,FALSE))</f>
        <v/>
      </c>
    </row>
    <row r="169" spans="1:21">
      <c r="A169" s="1" t="str">
        <f t="shared" si="19"/>
        <v>0000</v>
      </c>
      <c r="B169" s="1" t="str">
        <f t="shared" si="20"/>
        <v>00</v>
      </c>
      <c r="C169" s="1" t="str">
        <f t="shared" si="21"/>
        <v>00</v>
      </c>
      <c r="D169" s="1" t="str">
        <f t="shared" si="22"/>
        <v>00</v>
      </c>
      <c r="E169" s="1" t="str">
        <f t="shared" si="23"/>
        <v>00</v>
      </c>
      <c r="F169" s="1">
        <f t="shared" si="24"/>
        <v>22</v>
      </c>
      <c r="G169" s="1" t="str">
        <f t="shared" si="27"/>
        <v>000000000000</v>
      </c>
      <c r="H169" s="1">
        <f t="shared" si="26"/>
        <v>167</v>
      </c>
      <c r="I169" s="1" t="str">
        <f t="shared" si="25"/>
        <v/>
      </c>
      <c r="L169" s="18"/>
      <c r="M169" s="15"/>
      <c r="N169" s="15"/>
      <c r="O169" s="15"/>
      <c r="P169" s="15"/>
      <c r="Q169" s="15"/>
      <c r="R169" s="16" t="str">
        <f>IF(ISBLANK(N169),"",VLOOKUP(DEC2HEX(HEX2DEC(N169),2),'ID names'!$B$3:$C$94,2,FALSE))</f>
        <v/>
      </c>
      <c r="S169" s="16" t="str">
        <f>IF(ISBLANK(O169),"",VLOOKUP(DEC2HEX(HEX2DEC(O169),2),'ID names'!$B$3:$C$94,2,FALSE))</f>
        <v/>
      </c>
      <c r="T169" s="16" t="str">
        <f>IF(ISBLANK(P169),"",VLOOKUP(DEC2HEX(HEX2DEC(P169),2),'ID names'!$B$3:$C$94,2,FALSE))</f>
        <v/>
      </c>
      <c r="U169" s="16" t="str">
        <f>IF(ISBLANK(Q169),"",VLOOKUP(DEC2HEX(HEX2DEC(Q169),2),'ID names'!$B$3:$C$94,2,FALSE))</f>
        <v/>
      </c>
    </row>
    <row r="170" spans="1:21">
      <c r="A170" s="1" t="str">
        <f t="shared" si="19"/>
        <v>0000</v>
      </c>
      <c r="B170" s="1" t="str">
        <f t="shared" si="20"/>
        <v>00</v>
      </c>
      <c r="C170" s="1" t="str">
        <f t="shared" si="21"/>
        <v>00</v>
      </c>
      <c r="D170" s="1" t="str">
        <f t="shared" si="22"/>
        <v>00</v>
      </c>
      <c r="E170" s="1" t="str">
        <f t="shared" si="23"/>
        <v>00</v>
      </c>
      <c r="F170" s="1">
        <f t="shared" si="24"/>
        <v>22</v>
      </c>
      <c r="G170" s="1" t="str">
        <f t="shared" ref="G170:G233" si="28">RIGHT(A170,2)&amp;LEFT(A170,2)&amp;B170&amp;C170&amp;D170&amp;E170</f>
        <v>000000000000</v>
      </c>
      <c r="H170" s="1">
        <f t="shared" si="26"/>
        <v>168</v>
      </c>
      <c r="I170" s="1" t="str">
        <f t="shared" si="25"/>
        <v/>
      </c>
      <c r="L170" s="18"/>
      <c r="M170" s="15"/>
      <c r="N170" s="15"/>
      <c r="O170" s="15"/>
      <c r="P170" s="15"/>
      <c r="Q170" s="15"/>
      <c r="R170" s="16" t="str">
        <f>IF(ISBLANK(N170),"",VLOOKUP(DEC2HEX(HEX2DEC(N170),2),'ID names'!$B$3:$C$94,2,FALSE))</f>
        <v/>
      </c>
      <c r="S170" s="16" t="str">
        <f>IF(ISBLANK(O170),"",VLOOKUP(DEC2HEX(HEX2DEC(O170),2),'ID names'!$B$3:$C$94,2,FALSE))</f>
        <v/>
      </c>
      <c r="T170" s="16" t="str">
        <f>IF(ISBLANK(P170),"",VLOOKUP(DEC2HEX(HEX2DEC(P170),2),'ID names'!$B$3:$C$94,2,FALSE))</f>
        <v/>
      </c>
      <c r="U170" s="16" t="str">
        <f>IF(ISBLANK(Q170),"",VLOOKUP(DEC2HEX(HEX2DEC(Q170),2),'ID names'!$B$3:$C$94,2,FALSE))</f>
        <v/>
      </c>
    </row>
    <row r="171" spans="1:21">
      <c r="A171" s="1" t="str">
        <f t="shared" si="19"/>
        <v>0000</v>
      </c>
      <c r="B171" s="1" t="str">
        <f t="shared" si="20"/>
        <v>00</v>
      </c>
      <c r="C171" s="1" t="str">
        <f t="shared" si="21"/>
        <v>00</v>
      </c>
      <c r="D171" s="1" t="str">
        <f t="shared" si="22"/>
        <v>00</v>
      </c>
      <c r="E171" s="1" t="str">
        <f t="shared" si="23"/>
        <v>00</v>
      </c>
      <c r="F171" s="1">
        <f t="shared" si="24"/>
        <v>22</v>
      </c>
      <c r="G171" s="1" t="str">
        <f t="shared" si="28"/>
        <v>000000000000</v>
      </c>
      <c r="H171" s="1">
        <f t="shared" si="26"/>
        <v>169</v>
      </c>
      <c r="I171" s="1" t="str">
        <f t="shared" si="25"/>
        <v/>
      </c>
      <c r="L171" s="18"/>
      <c r="M171" s="15"/>
      <c r="N171" s="15"/>
      <c r="O171" s="15"/>
      <c r="P171" s="15"/>
      <c r="Q171" s="15"/>
      <c r="R171" s="16" t="str">
        <f>IF(ISBLANK(N171),"",VLOOKUP(DEC2HEX(HEX2DEC(N171),2),'ID names'!$B$3:$C$94,2,FALSE))</f>
        <v/>
      </c>
      <c r="S171" s="16" t="str">
        <f>IF(ISBLANK(O171),"",VLOOKUP(DEC2HEX(HEX2DEC(O171),2),'ID names'!$B$3:$C$94,2,FALSE))</f>
        <v/>
      </c>
      <c r="T171" s="16" t="str">
        <f>IF(ISBLANK(P171),"",VLOOKUP(DEC2HEX(HEX2DEC(P171),2),'ID names'!$B$3:$C$94,2,FALSE))</f>
        <v/>
      </c>
      <c r="U171" s="16" t="str">
        <f>IF(ISBLANK(Q171),"",VLOOKUP(DEC2HEX(HEX2DEC(Q171),2),'ID names'!$B$3:$C$94,2,FALSE))</f>
        <v/>
      </c>
    </row>
    <row r="172" spans="1:21">
      <c r="A172" s="1" t="str">
        <f t="shared" si="19"/>
        <v>0000</v>
      </c>
      <c r="B172" s="1" t="str">
        <f t="shared" si="20"/>
        <v>00</v>
      </c>
      <c r="C172" s="1" t="str">
        <f t="shared" si="21"/>
        <v>00</v>
      </c>
      <c r="D172" s="1" t="str">
        <f t="shared" si="22"/>
        <v>00</v>
      </c>
      <c r="E172" s="1" t="str">
        <f t="shared" si="23"/>
        <v>00</v>
      </c>
      <c r="F172" s="1">
        <f t="shared" si="24"/>
        <v>22</v>
      </c>
      <c r="G172" s="1" t="str">
        <f t="shared" si="28"/>
        <v>000000000000</v>
      </c>
      <c r="H172" s="1">
        <f t="shared" si="26"/>
        <v>170</v>
      </c>
      <c r="I172" s="1" t="str">
        <f t="shared" si="25"/>
        <v/>
      </c>
      <c r="L172" s="18"/>
      <c r="M172" s="15"/>
      <c r="N172" s="15"/>
      <c r="O172" s="15"/>
      <c r="P172" s="15"/>
      <c r="Q172" s="15"/>
      <c r="R172" s="16" t="str">
        <f>IF(ISBLANK(N172),"",VLOOKUP(DEC2HEX(HEX2DEC(N172),2),'ID names'!$B$3:$C$94,2,FALSE))</f>
        <v/>
      </c>
      <c r="S172" s="16" t="str">
        <f>IF(ISBLANK(O172),"",VLOOKUP(DEC2HEX(HEX2DEC(O172),2),'ID names'!$B$3:$C$94,2,FALSE))</f>
        <v/>
      </c>
      <c r="T172" s="16" t="str">
        <f>IF(ISBLANK(P172),"",VLOOKUP(DEC2HEX(HEX2DEC(P172),2),'ID names'!$B$3:$C$94,2,FALSE))</f>
        <v/>
      </c>
      <c r="U172" s="16" t="str">
        <f>IF(ISBLANK(Q172),"",VLOOKUP(DEC2HEX(HEX2DEC(Q172),2),'ID names'!$B$3:$C$94,2,FALSE))</f>
        <v/>
      </c>
    </row>
    <row r="173" spans="1:21">
      <c r="A173" s="1" t="str">
        <f t="shared" si="19"/>
        <v>0000</v>
      </c>
      <c r="B173" s="1" t="str">
        <f t="shared" si="20"/>
        <v>00</v>
      </c>
      <c r="C173" s="1" t="str">
        <f t="shared" si="21"/>
        <v>00</v>
      </c>
      <c r="D173" s="1" t="str">
        <f t="shared" si="22"/>
        <v>00</v>
      </c>
      <c r="E173" s="1" t="str">
        <f t="shared" si="23"/>
        <v>00</v>
      </c>
      <c r="F173" s="1">
        <f t="shared" si="24"/>
        <v>22</v>
      </c>
      <c r="G173" s="1" t="str">
        <f t="shared" si="28"/>
        <v>000000000000</v>
      </c>
      <c r="H173" s="1">
        <f t="shared" si="26"/>
        <v>171</v>
      </c>
      <c r="I173" s="1" t="str">
        <f t="shared" si="25"/>
        <v/>
      </c>
      <c r="L173" s="18"/>
      <c r="M173" s="15"/>
      <c r="N173" s="15"/>
      <c r="O173" s="15"/>
      <c r="P173" s="15"/>
      <c r="Q173" s="15"/>
      <c r="R173" s="16" t="str">
        <f>IF(ISBLANK(N173),"",VLOOKUP(DEC2HEX(HEX2DEC(N173),2),'ID names'!$B$3:$C$94,2,FALSE))</f>
        <v/>
      </c>
      <c r="S173" s="16" t="str">
        <f>IF(ISBLANK(O173),"",VLOOKUP(DEC2HEX(HEX2DEC(O173),2),'ID names'!$B$3:$C$94,2,FALSE))</f>
        <v/>
      </c>
      <c r="T173" s="16" t="str">
        <f>IF(ISBLANK(P173),"",VLOOKUP(DEC2HEX(HEX2DEC(P173),2),'ID names'!$B$3:$C$94,2,FALSE))</f>
        <v/>
      </c>
      <c r="U173" s="16" t="str">
        <f>IF(ISBLANK(Q173),"",VLOOKUP(DEC2HEX(HEX2DEC(Q173),2),'ID names'!$B$3:$C$94,2,FALSE))</f>
        <v/>
      </c>
    </row>
    <row r="174" spans="1:21">
      <c r="A174" s="1" t="str">
        <f t="shared" si="19"/>
        <v>0000</v>
      </c>
      <c r="B174" s="1" t="str">
        <f t="shared" si="20"/>
        <v>00</v>
      </c>
      <c r="C174" s="1" t="str">
        <f t="shared" si="21"/>
        <v>00</v>
      </c>
      <c r="D174" s="1" t="str">
        <f t="shared" si="22"/>
        <v>00</v>
      </c>
      <c r="E174" s="1" t="str">
        <f t="shared" si="23"/>
        <v>00</v>
      </c>
      <c r="F174" s="1">
        <f t="shared" si="24"/>
        <v>22</v>
      </c>
      <c r="G174" s="1" t="str">
        <f t="shared" si="28"/>
        <v>000000000000</v>
      </c>
      <c r="H174" s="1">
        <f t="shared" si="26"/>
        <v>172</v>
      </c>
      <c r="I174" s="1" t="str">
        <f t="shared" si="25"/>
        <v/>
      </c>
      <c r="L174" s="18"/>
      <c r="M174" s="15"/>
      <c r="N174" s="15"/>
      <c r="O174" s="15"/>
      <c r="P174" s="15"/>
      <c r="Q174" s="15"/>
      <c r="R174" s="16" t="str">
        <f>IF(ISBLANK(N174),"",VLOOKUP(DEC2HEX(HEX2DEC(N174),2),'ID names'!$B$3:$C$94,2,FALSE))</f>
        <v/>
      </c>
      <c r="S174" s="16" t="str">
        <f>IF(ISBLANK(O174),"",VLOOKUP(DEC2HEX(HEX2DEC(O174),2),'ID names'!$B$3:$C$94,2,FALSE))</f>
        <v/>
      </c>
      <c r="T174" s="16" t="str">
        <f>IF(ISBLANK(P174),"",VLOOKUP(DEC2HEX(HEX2DEC(P174),2),'ID names'!$B$3:$C$94,2,FALSE))</f>
        <v/>
      </c>
      <c r="U174" s="16" t="str">
        <f>IF(ISBLANK(Q174),"",VLOOKUP(DEC2HEX(HEX2DEC(Q174),2),'ID names'!$B$3:$C$94,2,FALSE))</f>
        <v/>
      </c>
    </row>
    <row r="175" spans="1:21">
      <c r="A175" s="1" t="str">
        <f t="shared" si="19"/>
        <v>0000</v>
      </c>
      <c r="B175" s="1" t="str">
        <f t="shared" si="20"/>
        <v>00</v>
      </c>
      <c r="C175" s="1" t="str">
        <f t="shared" si="21"/>
        <v>00</v>
      </c>
      <c r="D175" s="1" t="str">
        <f t="shared" si="22"/>
        <v>00</v>
      </c>
      <c r="E175" s="1" t="str">
        <f t="shared" si="23"/>
        <v>00</v>
      </c>
      <c r="F175" s="1">
        <f t="shared" si="24"/>
        <v>22</v>
      </c>
      <c r="G175" s="1" t="str">
        <f t="shared" si="28"/>
        <v>000000000000</v>
      </c>
      <c r="H175" s="1">
        <f t="shared" si="26"/>
        <v>173</v>
      </c>
      <c r="I175" s="1" t="str">
        <f t="shared" si="25"/>
        <v/>
      </c>
      <c r="L175" s="18"/>
      <c r="M175" s="15"/>
      <c r="N175" s="15"/>
      <c r="O175" s="15"/>
      <c r="P175" s="15"/>
      <c r="Q175" s="15"/>
      <c r="R175" s="16" t="str">
        <f>IF(ISBLANK(N175),"",VLOOKUP(DEC2HEX(HEX2DEC(N175),2),'ID names'!$B$3:$C$94,2,FALSE))</f>
        <v/>
      </c>
      <c r="S175" s="16" t="str">
        <f>IF(ISBLANK(O175),"",VLOOKUP(DEC2HEX(HEX2DEC(O175),2),'ID names'!$B$3:$C$94,2,FALSE))</f>
        <v/>
      </c>
      <c r="T175" s="16" t="str">
        <f>IF(ISBLANK(P175),"",VLOOKUP(DEC2HEX(HEX2DEC(P175),2),'ID names'!$B$3:$C$94,2,FALSE))</f>
        <v/>
      </c>
      <c r="U175" s="16" t="str">
        <f>IF(ISBLANK(Q175),"",VLOOKUP(DEC2HEX(HEX2DEC(Q175),2),'ID names'!$B$3:$C$94,2,FALSE))</f>
        <v/>
      </c>
    </row>
    <row r="176" spans="1:21">
      <c r="A176" s="1" t="str">
        <f t="shared" si="19"/>
        <v>0000</v>
      </c>
      <c r="B176" s="1" t="str">
        <f t="shared" si="20"/>
        <v>00</v>
      </c>
      <c r="C176" s="1" t="str">
        <f t="shared" si="21"/>
        <v>00</v>
      </c>
      <c r="D176" s="1" t="str">
        <f t="shared" si="22"/>
        <v>00</v>
      </c>
      <c r="E176" s="1" t="str">
        <f t="shared" si="23"/>
        <v>00</v>
      </c>
      <c r="F176" s="1">
        <f t="shared" si="24"/>
        <v>22</v>
      </c>
      <c r="G176" s="1" t="str">
        <f t="shared" si="28"/>
        <v>000000000000</v>
      </c>
      <c r="H176" s="1">
        <f t="shared" si="26"/>
        <v>174</v>
      </c>
      <c r="I176" s="1" t="str">
        <f t="shared" si="25"/>
        <v/>
      </c>
      <c r="L176" s="18"/>
      <c r="M176" s="15"/>
      <c r="N176" s="15"/>
      <c r="O176" s="15"/>
      <c r="P176" s="15"/>
      <c r="Q176" s="15"/>
      <c r="R176" s="16" t="str">
        <f>IF(ISBLANK(N176),"",VLOOKUP(DEC2HEX(HEX2DEC(N176),2),'ID names'!$B$3:$C$94,2,FALSE))</f>
        <v/>
      </c>
      <c r="S176" s="16" t="str">
        <f>IF(ISBLANK(O176),"",VLOOKUP(DEC2HEX(HEX2DEC(O176),2),'ID names'!$B$3:$C$94,2,FALSE))</f>
        <v/>
      </c>
      <c r="T176" s="16" t="str">
        <f>IF(ISBLANK(P176),"",VLOOKUP(DEC2HEX(HEX2DEC(P176),2),'ID names'!$B$3:$C$94,2,FALSE))</f>
        <v/>
      </c>
      <c r="U176" s="16" t="str">
        <f>IF(ISBLANK(Q176),"",VLOOKUP(DEC2HEX(HEX2DEC(Q176),2),'ID names'!$B$3:$C$94,2,FALSE))</f>
        <v/>
      </c>
    </row>
    <row r="177" spans="1:21">
      <c r="A177" s="1" t="str">
        <f t="shared" si="19"/>
        <v>0000</v>
      </c>
      <c r="B177" s="1" t="str">
        <f t="shared" si="20"/>
        <v>00</v>
      </c>
      <c r="C177" s="1" t="str">
        <f t="shared" si="21"/>
        <v>00</v>
      </c>
      <c r="D177" s="1" t="str">
        <f t="shared" si="22"/>
        <v>00</v>
      </c>
      <c r="E177" s="1" t="str">
        <f t="shared" si="23"/>
        <v>00</v>
      </c>
      <c r="F177" s="1">
        <f t="shared" si="24"/>
        <v>22</v>
      </c>
      <c r="G177" s="1" t="str">
        <f t="shared" si="28"/>
        <v>000000000000</v>
      </c>
      <c r="H177" s="1">
        <f t="shared" si="26"/>
        <v>175</v>
      </c>
      <c r="I177" s="1" t="str">
        <f t="shared" si="25"/>
        <v/>
      </c>
      <c r="L177" s="18"/>
      <c r="M177" s="15"/>
      <c r="N177" s="15"/>
      <c r="O177" s="15"/>
      <c r="P177" s="15"/>
      <c r="Q177" s="15"/>
      <c r="R177" s="16" t="str">
        <f>IF(ISBLANK(N177),"",VLOOKUP(DEC2HEX(HEX2DEC(N177),2),'ID names'!$B$3:$C$94,2,FALSE))</f>
        <v/>
      </c>
      <c r="S177" s="16" t="str">
        <f>IF(ISBLANK(O177),"",VLOOKUP(DEC2HEX(HEX2DEC(O177),2),'ID names'!$B$3:$C$94,2,FALSE))</f>
        <v/>
      </c>
      <c r="T177" s="16" t="str">
        <f>IF(ISBLANK(P177),"",VLOOKUP(DEC2HEX(HEX2DEC(P177),2),'ID names'!$B$3:$C$94,2,FALSE))</f>
        <v/>
      </c>
      <c r="U177" s="16" t="str">
        <f>IF(ISBLANK(Q177),"",VLOOKUP(DEC2HEX(HEX2DEC(Q177),2),'ID names'!$B$3:$C$94,2,FALSE))</f>
        <v/>
      </c>
    </row>
    <row r="178" spans="1:21">
      <c r="A178" s="1" t="str">
        <f t="shared" si="19"/>
        <v>0000</v>
      </c>
      <c r="B178" s="1" t="str">
        <f t="shared" si="20"/>
        <v>00</v>
      </c>
      <c r="C178" s="1" t="str">
        <f t="shared" si="21"/>
        <v>00</v>
      </c>
      <c r="D178" s="1" t="str">
        <f t="shared" si="22"/>
        <v>00</v>
      </c>
      <c r="E178" s="1" t="str">
        <f t="shared" si="23"/>
        <v>00</v>
      </c>
      <c r="F178" s="1">
        <f t="shared" si="24"/>
        <v>22</v>
      </c>
      <c r="G178" s="1" t="str">
        <f t="shared" si="28"/>
        <v>000000000000</v>
      </c>
      <c r="H178" s="1">
        <f t="shared" si="26"/>
        <v>176</v>
      </c>
      <c r="I178" s="1" t="str">
        <f t="shared" si="25"/>
        <v/>
      </c>
      <c r="L178" s="18"/>
      <c r="M178" s="15"/>
      <c r="N178" s="15"/>
      <c r="O178" s="15"/>
      <c r="P178" s="15"/>
      <c r="Q178" s="15"/>
      <c r="R178" s="16" t="str">
        <f>IF(ISBLANK(N178),"",VLOOKUP(DEC2HEX(HEX2DEC(N178),2),'ID names'!$B$3:$C$94,2,FALSE))</f>
        <v/>
      </c>
      <c r="S178" s="16" t="str">
        <f>IF(ISBLANK(O178),"",VLOOKUP(DEC2HEX(HEX2DEC(O178),2),'ID names'!$B$3:$C$94,2,FALSE))</f>
        <v/>
      </c>
      <c r="T178" s="16" t="str">
        <f>IF(ISBLANK(P178),"",VLOOKUP(DEC2HEX(HEX2DEC(P178),2),'ID names'!$B$3:$C$94,2,FALSE))</f>
        <v/>
      </c>
      <c r="U178" s="16" t="str">
        <f>IF(ISBLANK(Q178),"",VLOOKUP(DEC2HEX(HEX2DEC(Q178),2),'ID names'!$B$3:$C$94,2,FALSE))</f>
        <v/>
      </c>
    </row>
    <row r="179" spans="1:21">
      <c r="A179" s="1" t="str">
        <f t="shared" si="19"/>
        <v>0000</v>
      </c>
      <c r="B179" s="1" t="str">
        <f t="shared" si="20"/>
        <v>00</v>
      </c>
      <c r="C179" s="1" t="str">
        <f t="shared" si="21"/>
        <v>00</v>
      </c>
      <c r="D179" s="1" t="str">
        <f t="shared" si="22"/>
        <v>00</v>
      </c>
      <c r="E179" s="1" t="str">
        <f t="shared" si="23"/>
        <v>00</v>
      </c>
      <c r="F179" s="1">
        <f t="shared" si="24"/>
        <v>22</v>
      </c>
      <c r="G179" s="1" t="str">
        <f t="shared" si="28"/>
        <v>000000000000</v>
      </c>
      <c r="H179" s="1">
        <f t="shared" si="26"/>
        <v>177</v>
      </c>
      <c r="I179" s="1" t="str">
        <f t="shared" si="25"/>
        <v/>
      </c>
      <c r="L179" s="18"/>
      <c r="M179" s="15"/>
      <c r="N179" s="15"/>
      <c r="O179" s="15"/>
      <c r="P179" s="15"/>
      <c r="Q179" s="15"/>
      <c r="R179" s="16" t="str">
        <f>IF(ISBLANK(N179),"",VLOOKUP(DEC2HEX(HEX2DEC(N179),2),'ID names'!$B$3:$C$94,2,FALSE))</f>
        <v/>
      </c>
      <c r="S179" s="16" t="str">
        <f>IF(ISBLANK(O179),"",VLOOKUP(DEC2HEX(HEX2DEC(O179),2),'ID names'!$B$3:$C$94,2,FALSE))</f>
        <v/>
      </c>
      <c r="T179" s="16" t="str">
        <f>IF(ISBLANK(P179),"",VLOOKUP(DEC2HEX(HEX2DEC(P179),2),'ID names'!$B$3:$C$94,2,FALSE))</f>
        <v/>
      </c>
      <c r="U179" s="16" t="str">
        <f>IF(ISBLANK(Q179),"",VLOOKUP(DEC2HEX(HEX2DEC(Q179),2),'ID names'!$B$3:$C$94,2,FALSE))</f>
        <v/>
      </c>
    </row>
    <row r="180" spans="1:21">
      <c r="A180" s="1" t="str">
        <f t="shared" si="19"/>
        <v>0000</v>
      </c>
      <c r="B180" s="1" t="str">
        <f t="shared" si="20"/>
        <v>00</v>
      </c>
      <c r="C180" s="1" t="str">
        <f t="shared" si="21"/>
        <v>00</v>
      </c>
      <c r="D180" s="1" t="str">
        <f t="shared" si="22"/>
        <v>00</v>
      </c>
      <c r="E180" s="1" t="str">
        <f t="shared" si="23"/>
        <v>00</v>
      </c>
      <c r="F180" s="1">
        <f t="shared" si="24"/>
        <v>22</v>
      </c>
      <c r="G180" s="1" t="str">
        <f t="shared" si="28"/>
        <v>000000000000</v>
      </c>
      <c r="H180" s="1">
        <f t="shared" si="26"/>
        <v>178</v>
      </c>
      <c r="I180" s="1" t="str">
        <f t="shared" si="25"/>
        <v/>
      </c>
      <c r="L180" s="18"/>
      <c r="M180" s="15"/>
      <c r="N180" s="15"/>
      <c r="O180" s="15"/>
      <c r="P180" s="15"/>
      <c r="Q180" s="15"/>
      <c r="R180" s="16" t="str">
        <f>IF(ISBLANK(N180),"",VLOOKUP(DEC2HEX(HEX2DEC(N180),2),'ID names'!$B$3:$C$94,2,FALSE))</f>
        <v/>
      </c>
      <c r="S180" s="16" t="str">
        <f>IF(ISBLANK(O180),"",VLOOKUP(DEC2HEX(HEX2DEC(O180),2),'ID names'!$B$3:$C$94,2,FALSE))</f>
        <v/>
      </c>
      <c r="T180" s="16" t="str">
        <f>IF(ISBLANK(P180),"",VLOOKUP(DEC2HEX(HEX2DEC(P180),2),'ID names'!$B$3:$C$94,2,FALSE))</f>
        <v/>
      </c>
      <c r="U180" s="16" t="str">
        <f>IF(ISBLANK(Q180),"",VLOOKUP(DEC2HEX(HEX2DEC(Q180),2),'ID names'!$B$3:$C$94,2,FALSE))</f>
        <v/>
      </c>
    </row>
    <row r="181" spans="1:21">
      <c r="A181" s="1" t="str">
        <f t="shared" si="19"/>
        <v>0000</v>
      </c>
      <c r="B181" s="1" t="str">
        <f t="shared" si="20"/>
        <v>00</v>
      </c>
      <c r="C181" s="1" t="str">
        <f t="shared" si="21"/>
        <v>00</v>
      </c>
      <c r="D181" s="1" t="str">
        <f t="shared" si="22"/>
        <v>00</v>
      </c>
      <c r="E181" s="1" t="str">
        <f t="shared" si="23"/>
        <v>00</v>
      </c>
      <c r="F181" s="1">
        <f t="shared" si="24"/>
        <v>22</v>
      </c>
      <c r="G181" s="1" t="str">
        <f t="shared" si="28"/>
        <v>000000000000</v>
      </c>
      <c r="H181" s="1">
        <f t="shared" si="26"/>
        <v>179</v>
      </c>
      <c r="I181" s="1" t="str">
        <f t="shared" si="25"/>
        <v/>
      </c>
      <c r="L181" s="18"/>
      <c r="M181" s="15"/>
      <c r="N181" s="15"/>
      <c r="O181" s="15"/>
      <c r="P181" s="15"/>
      <c r="Q181" s="15"/>
      <c r="R181" s="16" t="str">
        <f>IF(ISBLANK(N181),"",VLOOKUP(DEC2HEX(HEX2DEC(N181),2),'ID names'!$B$3:$C$94,2,FALSE))</f>
        <v/>
      </c>
      <c r="S181" s="16" t="str">
        <f>IF(ISBLANK(O181),"",VLOOKUP(DEC2HEX(HEX2DEC(O181),2),'ID names'!$B$3:$C$94,2,FALSE))</f>
        <v/>
      </c>
      <c r="T181" s="16" t="str">
        <f>IF(ISBLANK(P181),"",VLOOKUP(DEC2HEX(HEX2DEC(P181),2),'ID names'!$B$3:$C$94,2,FALSE))</f>
        <v/>
      </c>
      <c r="U181" s="16" t="str">
        <f>IF(ISBLANK(Q181),"",VLOOKUP(DEC2HEX(HEX2DEC(Q181),2),'ID names'!$B$3:$C$94,2,FALSE))</f>
        <v/>
      </c>
    </row>
    <row r="182" spans="1:21">
      <c r="A182" s="1" t="str">
        <f t="shared" si="19"/>
        <v>0000</v>
      </c>
      <c r="B182" s="1" t="str">
        <f t="shared" si="20"/>
        <v>00</v>
      </c>
      <c r="C182" s="1" t="str">
        <f t="shared" si="21"/>
        <v>00</v>
      </c>
      <c r="D182" s="1" t="str">
        <f t="shared" si="22"/>
        <v>00</v>
      </c>
      <c r="E182" s="1" t="str">
        <f t="shared" si="23"/>
        <v>00</v>
      </c>
      <c r="F182" s="1">
        <f t="shared" si="24"/>
        <v>22</v>
      </c>
      <c r="G182" s="1" t="str">
        <f t="shared" si="28"/>
        <v>000000000000</v>
      </c>
      <c r="H182" s="1">
        <f t="shared" si="26"/>
        <v>180</v>
      </c>
      <c r="I182" s="1" t="str">
        <f t="shared" si="25"/>
        <v/>
      </c>
      <c r="L182" s="18"/>
      <c r="M182" s="15"/>
      <c r="N182" s="15"/>
      <c r="O182" s="15"/>
      <c r="P182" s="15"/>
      <c r="Q182" s="15"/>
      <c r="R182" s="16" t="str">
        <f>IF(ISBLANK(N182),"",VLOOKUP(DEC2HEX(HEX2DEC(N182),2),'ID names'!$B$3:$C$94,2,FALSE))</f>
        <v/>
      </c>
      <c r="S182" s="16" t="str">
        <f>IF(ISBLANK(O182),"",VLOOKUP(DEC2HEX(HEX2DEC(O182),2),'ID names'!$B$3:$C$94,2,FALSE))</f>
        <v/>
      </c>
      <c r="T182" s="16" t="str">
        <f>IF(ISBLANK(P182),"",VLOOKUP(DEC2HEX(HEX2DEC(P182),2),'ID names'!$B$3:$C$94,2,FALSE))</f>
        <v/>
      </c>
      <c r="U182" s="16" t="str">
        <f>IF(ISBLANK(Q182),"",VLOOKUP(DEC2HEX(HEX2DEC(Q182),2),'ID names'!$B$3:$C$94,2,FALSE))</f>
        <v/>
      </c>
    </row>
    <row r="183" spans="1:21">
      <c r="A183" s="1" t="str">
        <f t="shared" si="19"/>
        <v>0000</v>
      </c>
      <c r="B183" s="1" t="str">
        <f t="shared" si="20"/>
        <v>00</v>
      </c>
      <c r="C183" s="1" t="str">
        <f t="shared" si="21"/>
        <v>00</v>
      </c>
      <c r="D183" s="1" t="str">
        <f t="shared" si="22"/>
        <v>00</v>
      </c>
      <c r="E183" s="1" t="str">
        <f t="shared" si="23"/>
        <v>00</v>
      </c>
      <c r="F183" s="1">
        <f t="shared" si="24"/>
        <v>22</v>
      </c>
      <c r="G183" s="1" t="str">
        <f t="shared" si="28"/>
        <v>000000000000</v>
      </c>
      <c r="H183" s="1">
        <f t="shared" si="26"/>
        <v>181</v>
      </c>
      <c r="I183" s="1" t="str">
        <f t="shared" si="25"/>
        <v/>
      </c>
      <c r="L183" s="18"/>
      <c r="M183" s="15"/>
      <c r="N183" s="15"/>
      <c r="O183" s="15"/>
      <c r="P183" s="15"/>
      <c r="Q183" s="15"/>
      <c r="R183" s="16" t="str">
        <f>IF(ISBLANK(N183),"",VLOOKUP(DEC2HEX(HEX2DEC(N183),2),'ID names'!$B$3:$C$94,2,FALSE))</f>
        <v/>
      </c>
      <c r="S183" s="16" t="str">
        <f>IF(ISBLANK(O183),"",VLOOKUP(DEC2HEX(HEX2DEC(O183),2),'ID names'!$B$3:$C$94,2,FALSE))</f>
        <v/>
      </c>
      <c r="T183" s="16" t="str">
        <f>IF(ISBLANK(P183),"",VLOOKUP(DEC2HEX(HEX2DEC(P183),2),'ID names'!$B$3:$C$94,2,FALSE))</f>
        <v/>
      </c>
      <c r="U183" s="16" t="str">
        <f>IF(ISBLANK(Q183),"",VLOOKUP(DEC2HEX(HEX2DEC(Q183),2),'ID names'!$B$3:$C$94,2,FALSE))</f>
        <v/>
      </c>
    </row>
    <row r="184" spans="1:21">
      <c r="A184" s="1" t="str">
        <f t="shared" si="19"/>
        <v>0000</v>
      </c>
      <c r="B184" s="1" t="str">
        <f t="shared" si="20"/>
        <v>00</v>
      </c>
      <c r="C184" s="1" t="str">
        <f t="shared" si="21"/>
        <v>00</v>
      </c>
      <c r="D184" s="1" t="str">
        <f t="shared" si="22"/>
        <v>00</v>
      </c>
      <c r="E184" s="1" t="str">
        <f t="shared" si="23"/>
        <v>00</v>
      </c>
      <c r="F184" s="1">
        <f t="shared" si="24"/>
        <v>22</v>
      </c>
      <c r="G184" s="1" t="str">
        <f t="shared" si="28"/>
        <v>000000000000</v>
      </c>
      <c r="H184" s="1">
        <f t="shared" si="26"/>
        <v>182</v>
      </c>
      <c r="I184" s="1" t="str">
        <f t="shared" si="25"/>
        <v/>
      </c>
      <c r="L184" s="18"/>
      <c r="M184" s="15"/>
      <c r="N184" s="15"/>
      <c r="O184" s="15"/>
      <c r="P184" s="15"/>
      <c r="Q184" s="15"/>
      <c r="R184" s="16" t="str">
        <f>IF(ISBLANK(N184),"",VLOOKUP(DEC2HEX(HEX2DEC(N184),2),'ID names'!$B$3:$C$94,2,FALSE))</f>
        <v/>
      </c>
      <c r="S184" s="16" t="str">
        <f>IF(ISBLANK(O184),"",VLOOKUP(DEC2HEX(HEX2DEC(O184),2),'ID names'!$B$3:$C$94,2,FALSE))</f>
        <v/>
      </c>
      <c r="T184" s="16" t="str">
        <f>IF(ISBLANK(P184),"",VLOOKUP(DEC2HEX(HEX2DEC(P184),2),'ID names'!$B$3:$C$94,2,FALSE))</f>
        <v/>
      </c>
      <c r="U184" s="16" t="str">
        <f>IF(ISBLANK(Q184),"",VLOOKUP(DEC2HEX(HEX2DEC(Q184),2),'ID names'!$B$3:$C$94,2,FALSE))</f>
        <v/>
      </c>
    </row>
    <row r="185" spans="1:21">
      <c r="A185" s="1" t="str">
        <f t="shared" si="19"/>
        <v>0000</v>
      </c>
      <c r="B185" s="1" t="str">
        <f t="shared" si="20"/>
        <v>00</v>
      </c>
      <c r="C185" s="1" t="str">
        <f t="shared" si="21"/>
        <v>00</v>
      </c>
      <c r="D185" s="1" t="str">
        <f t="shared" si="22"/>
        <v>00</v>
      </c>
      <c r="E185" s="1" t="str">
        <f t="shared" si="23"/>
        <v>00</v>
      </c>
      <c r="F185" s="1">
        <f t="shared" si="24"/>
        <v>22</v>
      </c>
      <c r="G185" s="1" t="str">
        <f t="shared" si="28"/>
        <v>000000000000</v>
      </c>
      <c r="H185" s="1">
        <f t="shared" si="26"/>
        <v>183</v>
      </c>
      <c r="I185" s="1" t="str">
        <f t="shared" si="25"/>
        <v/>
      </c>
      <c r="L185" s="18"/>
      <c r="M185" s="15"/>
      <c r="N185" s="15"/>
      <c r="O185" s="15"/>
      <c r="P185" s="15"/>
      <c r="Q185" s="15"/>
      <c r="R185" s="16" t="str">
        <f>IF(ISBLANK(N185),"",VLOOKUP(DEC2HEX(HEX2DEC(N185),2),'ID names'!$B$3:$C$94,2,FALSE))</f>
        <v/>
      </c>
      <c r="S185" s="16" t="str">
        <f>IF(ISBLANK(O185),"",VLOOKUP(DEC2HEX(HEX2DEC(O185),2),'ID names'!$B$3:$C$94,2,FALSE))</f>
        <v/>
      </c>
      <c r="T185" s="16" t="str">
        <f>IF(ISBLANK(P185),"",VLOOKUP(DEC2HEX(HEX2DEC(P185),2),'ID names'!$B$3:$C$94,2,FALSE))</f>
        <v/>
      </c>
      <c r="U185" s="16" t="str">
        <f>IF(ISBLANK(Q185),"",VLOOKUP(DEC2HEX(HEX2DEC(Q185),2),'ID names'!$B$3:$C$94,2,FALSE))</f>
        <v/>
      </c>
    </row>
    <row r="186" spans="1:21">
      <c r="A186" s="1" t="str">
        <f t="shared" si="19"/>
        <v>0000</v>
      </c>
      <c r="B186" s="1" t="str">
        <f t="shared" si="20"/>
        <v>00</v>
      </c>
      <c r="C186" s="1" t="str">
        <f t="shared" si="21"/>
        <v>00</v>
      </c>
      <c r="D186" s="1" t="str">
        <f t="shared" si="22"/>
        <v>00</v>
      </c>
      <c r="E186" s="1" t="str">
        <f t="shared" si="23"/>
        <v>00</v>
      </c>
      <c r="F186" s="1">
        <f t="shared" si="24"/>
        <v>22</v>
      </c>
      <c r="G186" s="1" t="str">
        <f t="shared" si="28"/>
        <v>000000000000</v>
      </c>
      <c r="H186" s="1">
        <f t="shared" si="26"/>
        <v>184</v>
      </c>
      <c r="I186" s="1" t="str">
        <f t="shared" si="25"/>
        <v/>
      </c>
      <c r="L186" s="18"/>
      <c r="M186" s="15"/>
      <c r="N186" s="15"/>
      <c r="O186" s="15"/>
      <c r="P186" s="15"/>
      <c r="Q186" s="15"/>
      <c r="R186" s="16" t="str">
        <f>IF(ISBLANK(N186),"",VLOOKUP(DEC2HEX(HEX2DEC(N186),2),'ID names'!$B$3:$C$94,2,FALSE))</f>
        <v/>
      </c>
      <c r="S186" s="16" t="str">
        <f>IF(ISBLANK(O186),"",VLOOKUP(DEC2HEX(HEX2DEC(O186),2),'ID names'!$B$3:$C$94,2,FALSE))</f>
        <v/>
      </c>
      <c r="T186" s="16" t="str">
        <f>IF(ISBLANK(P186),"",VLOOKUP(DEC2HEX(HEX2DEC(P186),2),'ID names'!$B$3:$C$94,2,FALSE))</f>
        <v/>
      </c>
      <c r="U186" s="16" t="str">
        <f>IF(ISBLANK(Q186),"",VLOOKUP(DEC2HEX(HEX2DEC(Q186),2),'ID names'!$B$3:$C$94,2,FALSE))</f>
        <v/>
      </c>
    </row>
    <row r="187" spans="1:21">
      <c r="A187" s="1" t="str">
        <f t="shared" si="19"/>
        <v>0000</v>
      </c>
      <c r="B187" s="1" t="str">
        <f t="shared" si="20"/>
        <v>00</v>
      </c>
      <c r="C187" s="1" t="str">
        <f t="shared" si="21"/>
        <v>00</v>
      </c>
      <c r="D187" s="1" t="str">
        <f t="shared" si="22"/>
        <v>00</v>
      </c>
      <c r="E187" s="1" t="str">
        <f t="shared" si="23"/>
        <v>00</v>
      </c>
      <c r="F187" s="1">
        <f t="shared" si="24"/>
        <v>22</v>
      </c>
      <c r="G187" s="1" t="str">
        <f t="shared" si="28"/>
        <v>000000000000</v>
      </c>
      <c r="H187" s="1">
        <f t="shared" si="26"/>
        <v>185</v>
      </c>
      <c r="I187" s="1" t="str">
        <f t="shared" si="25"/>
        <v/>
      </c>
      <c r="L187" s="18"/>
      <c r="M187" s="15"/>
      <c r="N187" s="15"/>
      <c r="O187" s="15"/>
      <c r="P187" s="15"/>
      <c r="Q187" s="15"/>
      <c r="R187" s="16" t="str">
        <f>IF(ISBLANK(N187),"",VLOOKUP(DEC2HEX(HEX2DEC(N187),2),'ID names'!$B$3:$C$94,2,FALSE))</f>
        <v/>
      </c>
      <c r="S187" s="16" t="str">
        <f>IF(ISBLANK(O187),"",VLOOKUP(DEC2HEX(HEX2DEC(O187),2),'ID names'!$B$3:$C$94,2,FALSE))</f>
        <v/>
      </c>
      <c r="T187" s="16" t="str">
        <f>IF(ISBLANK(P187),"",VLOOKUP(DEC2HEX(HEX2DEC(P187),2),'ID names'!$B$3:$C$94,2,FALSE))</f>
        <v/>
      </c>
      <c r="U187" s="16" t="str">
        <f>IF(ISBLANK(Q187),"",VLOOKUP(DEC2HEX(HEX2DEC(Q187),2),'ID names'!$B$3:$C$94,2,FALSE))</f>
        <v/>
      </c>
    </row>
    <row r="188" spans="1:21">
      <c r="A188" s="1" t="str">
        <f t="shared" si="19"/>
        <v>0000</v>
      </c>
      <c r="B188" s="1" t="str">
        <f t="shared" si="20"/>
        <v>00</v>
      </c>
      <c r="C188" s="1" t="str">
        <f t="shared" si="21"/>
        <v>00</v>
      </c>
      <c r="D188" s="1" t="str">
        <f t="shared" si="22"/>
        <v>00</v>
      </c>
      <c r="E188" s="1" t="str">
        <f t="shared" si="23"/>
        <v>00</v>
      </c>
      <c r="F188" s="1">
        <f t="shared" si="24"/>
        <v>22</v>
      </c>
      <c r="G188" s="1" t="str">
        <f t="shared" si="28"/>
        <v>000000000000</v>
      </c>
      <c r="H188" s="1">
        <f t="shared" si="26"/>
        <v>186</v>
      </c>
      <c r="I188" s="1" t="str">
        <f t="shared" si="25"/>
        <v/>
      </c>
      <c r="L188" s="18"/>
      <c r="M188" s="15"/>
      <c r="N188" s="15"/>
      <c r="O188" s="15"/>
      <c r="P188" s="15"/>
      <c r="Q188" s="15"/>
      <c r="R188" s="16" t="str">
        <f>IF(ISBLANK(N188),"",VLOOKUP(DEC2HEX(HEX2DEC(N188),2),'ID names'!$B$3:$C$94,2,FALSE))</f>
        <v/>
      </c>
      <c r="S188" s="16" t="str">
        <f>IF(ISBLANK(O188),"",VLOOKUP(DEC2HEX(HEX2DEC(O188),2),'ID names'!$B$3:$C$94,2,FALSE))</f>
        <v/>
      </c>
      <c r="T188" s="16" t="str">
        <f>IF(ISBLANK(P188),"",VLOOKUP(DEC2HEX(HEX2DEC(P188),2),'ID names'!$B$3:$C$94,2,FALSE))</f>
        <v/>
      </c>
      <c r="U188" s="16" t="str">
        <f>IF(ISBLANK(Q188),"",VLOOKUP(DEC2HEX(HEX2DEC(Q188),2),'ID names'!$B$3:$C$94,2,FALSE))</f>
        <v/>
      </c>
    </row>
    <row r="189" spans="1:21">
      <c r="A189" s="1" t="str">
        <f t="shared" si="19"/>
        <v>0000</v>
      </c>
      <c r="B189" s="1" t="str">
        <f t="shared" si="20"/>
        <v>00</v>
      </c>
      <c r="C189" s="1" t="str">
        <f t="shared" si="21"/>
        <v>00</v>
      </c>
      <c r="D189" s="1" t="str">
        <f t="shared" si="22"/>
        <v>00</v>
      </c>
      <c r="E189" s="1" t="str">
        <f t="shared" si="23"/>
        <v>00</v>
      </c>
      <c r="F189" s="1">
        <f t="shared" si="24"/>
        <v>22</v>
      </c>
      <c r="G189" s="1" t="str">
        <f t="shared" si="28"/>
        <v>000000000000</v>
      </c>
      <c r="H189" s="1">
        <f t="shared" si="26"/>
        <v>187</v>
      </c>
      <c r="I189" s="1" t="str">
        <f t="shared" si="25"/>
        <v/>
      </c>
      <c r="L189" s="18"/>
      <c r="M189" s="15"/>
      <c r="N189" s="15"/>
      <c r="O189" s="15"/>
      <c r="P189" s="15"/>
      <c r="Q189" s="15"/>
      <c r="R189" s="16" t="str">
        <f>IF(ISBLANK(N189),"",VLOOKUP(DEC2HEX(HEX2DEC(N189),2),'ID names'!$B$3:$C$94,2,FALSE))</f>
        <v/>
      </c>
      <c r="S189" s="16" t="str">
        <f>IF(ISBLANK(O189),"",VLOOKUP(DEC2HEX(HEX2DEC(O189),2),'ID names'!$B$3:$C$94,2,FALSE))</f>
        <v/>
      </c>
      <c r="T189" s="16" t="str">
        <f>IF(ISBLANK(P189),"",VLOOKUP(DEC2HEX(HEX2DEC(P189),2),'ID names'!$B$3:$C$94,2,FALSE))</f>
        <v/>
      </c>
      <c r="U189" s="16" t="str">
        <f>IF(ISBLANK(Q189),"",VLOOKUP(DEC2HEX(HEX2DEC(Q189),2),'ID names'!$B$3:$C$94,2,FALSE))</f>
        <v/>
      </c>
    </row>
    <row r="190" spans="1:21">
      <c r="A190" s="1" t="str">
        <f t="shared" si="19"/>
        <v>0000</v>
      </c>
      <c r="B190" s="1" t="str">
        <f t="shared" si="20"/>
        <v>00</v>
      </c>
      <c r="C190" s="1" t="str">
        <f t="shared" si="21"/>
        <v>00</v>
      </c>
      <c r="D190" s="1" t="str">
        <f t="shared" si="22"/>
        <v>00</v>
      </c>
      <c r="E190" s="1" t="str">
        <f t="shared" si="23"/>
        <v>00</v>
      </c>
      <c r="F190" s="1">
        <f t="shared" si="24"/>
        <v>22</v>
      </c>
      <c r="G190" s="1" t="str">
        <f t="shared" si="28"/>
        <v>000000000000</v>
      </c>
      <c r="H190" s="1">
        <f t="shared" si="26"/>
        <v>188</v>
      </c>
      <c r="I190" s="1" t="str">
        <f t="shared" si="25"/>
        <v/>
      </c>
      <c r="L190" s="18"/>
      <c r="M190" s="15"/>
      <c r="N190" s="15"/>
      <c r="O190" s="15"/>
      <c r="P190" s="15"/>
      <c r="Q190" s="15"/>
      <c r="R190" s="16" t="str">
        <f>IF(ISBLANK(N190),"",VLOOKUP(DEC2HEX(HEX2DEC(N190),2),'ID names'!$B$3:$C$94,2,FALSE))</f>
        <v/>
      </c>
      <c r="S190" s="16" t="str">
        <f>IF(ISBLANK(O190),"",VLOOKUP(DEC2HEX(HEX2DEC(O190),2),'ID names'!$B$3:$C$94,2,FALSE))</f>
        <v/>
      </c>
      <c r="T190" s="16" t="str">
        <f>IF(ISBLANK(P190),"",VLOOKUP(DEC2HEX(HEX2DEC(P190),2),'ID names'!$B$3:$C$94,2,FALSE))</f>
        <v/>
      </c>
      <c r="U190" s="16" t="str">
        <f>IF(ISBLANK(Q190),"",VLOOKUP(DEC2HEX(HEX2DEC(Q190),2),'ID names'!$B$3:$C$94,2,FALSE))</f>
        <v/>
      </c>
    </row>
    <row r="191" spans="1:21">
      <c r="A191" s="1" t="str">
        <f t="shared" si="19"/>
        <v>0000</v>
      </c>
      <c r="B191" s="1" t="str">
        <f t="shared" si="20"/>
        <v>00</v>
      </c>
      <c r="C191" s="1" t="str">
        <f t="shared" si="21"/>
        <v>00</v>
      </c>
      <c r="D191" s="1" t="str">
        <f t="shared" si="22"/>
        <v>00</v>
      </c>
      <c r="E191" s="1" t="str">
        <f t="shared" si="23"/>
        <v>00</v>
      </c>
      <c r="F191" s="1">
        <f t="shared" si="24"/>
        <v>22</v>
      </c>
      <c r="G191" s="1" t="str">
        <f t="shared" si="28"/>
        <v>000000000000</v>
      </c>
      <c r="H191" s="1">
        <f t="shared" si="26"/>
        <v>189</v>
      </c>
      <c r="I191" s="1" t="str">
        <f t="shared" si="25"/>
        <v/>
      </c>
      <c r="L191" s="18"/>
      <c r="M191" s="15"/>
      <c r="N191" s="15"/>
      <c r="O191" s="15"/>
      <c r="P191" s="15"/>
      <c r="Q191" s="15"/>
      <c r="R191" s="16" t="str">
        <f>IF(ISBLANK(N191),"",VLOOKUP(DEC2HEX(HEX2DEC(N191),2),'ID names'!$B$3:$C$94,2,FALSE))</f>
        <v/>
      </c>
      <c r="S191" s="16" t="str">
        <f>IF(ISBLANK(O191),"",VLOOKUP(DEC2HEX(HEX2DEC(O191),2),'ID names'!$B$3:$C$94,2,FALSE))</f>
        <v/>
      </c>
      <c r="T191" s="16" t="str">
        <f>IF(ISBLANK(P191),"",VLOOKUP(DEC2HEX(HEX2DEC(P191),2),'ID names'!$B$3:$C$94,2,FALSE))</f>
        <v/>
      </c>
      <c r="U191" s="16" t="str">
        <f>IF(ISBLANK(Q191),"",VLOOKUP(DEC2HEX(HEX2DEC(Q191),2),'ID names'!$B$3:$C$94,2,FALSE))</f>
        <v/>
      </c>
    </row>
    <row r="192" spans="1:21">
      <c r="A192" s="1" t="str">
        <f t="shared" si="19"/>
        <v>0000</v>
      </c>
      <c r="B192" s="1" t="str">
        <f t="shared" si="20"/>
        <v>00</v>
      </c>
      <c r="C192" s="1" t="str">
        <f t="shared" si="21"/>
        <v>00</v>
      </c>
      <c r="D192" s="1" t="str">
        <f t="shared" si="22"/>
        <v>00</v>
      </c>
      <c r="E192" s="1" t="str">
        <f t="shared" si="23"/>
        <v>00</v>
      </c>
      <c r="F192" s="1">
        <f t="shared" si="24"/>
        <v>22</v>
      </c>
      <c r="G192" s="1" t="str">
        <f t="shared" si="28"/>
        <v>000000000000</v>
      </c>
      <c r="H192" s="1">
        <f t="shared" si="26"/>
        <v>190</v>
      </c>
      <c r="I192" s="1" t="str">
        <f t="shared" si="25"/>
        <v/>
      </c>
      <c r="L192" s="18"/>
      <c r="M192" s="15"/>
      <c r="N192" s="15"/>
      <c r="O192" s="15"/>
      <c r="P192" s="15"/>
      <c r="Q192" s="15"/>
      <c r="R192" s="16" t="str">
        <f>IF(ISBLANK(N192),"",VLOOKUP(DEC2HEX(HEX2DEC(N192),2),'ID names'!$B$3:$C$94,2,FALSE))</f>
        <v/>
      </c>
      <c r="S192" s="16" t="str">
        <f>IF(ISBLANK(O192),"",VLOOKUP(DEC2HEX(HEX2DEC(O192),2),'ID names'!$B$3:$C$94,2,FALSE))</f>
        <v/>
      </c>
      <c r="T192" s="16" t="str">
        <f>IF(ISBLANK(P192),"",VLOOKUP(DEC2HEX(HEX2DEC(P192),2),'ID names'!$B$3:$C$94,2,FALSE))</f>
        <v/>
      </c>
      <c r="U192" s="16" t="str">
        <f>IF(ISBLANK(Q192),"",VLOOKUP(DEC2HEX(HEX2DEC(Q192),2),'ID names'!$B$3:$C$94,2,FALSE))</f>
        <v/>
      </c>
    </row>
    <row r="193" spans="1:21">
      <c r="A193" s="1" t="str">
        <f t="shared" si="19"/>
        <v>0000</v>
      </c>
      <c r="B193" s="1" t="str">
        <f t="shared" si="20"/>
        <v>00</v>
      </c>
      <c r="C193" s="1" t="str">
        <f t="shared" si="21"/>
        <v>00</v>
      </c>
      <c r="D193" s="1" t="str">
        <f t="shared" si="22"/>
        <v>00</v>
      </c>
      <c r="E193" s="1" t="str">
        <f t="shared" si="23"/>
        <v>00</v>
      </c>
      <c r="F193" s="1">
        <f t="shared" si="24"/>
        <v>22</v>
      </c>
      <c r="G193" s="1" t="str">
        <f t="shared" si="28"/>
        <v>000000000000</v>
      </c>
      <c r="H193" s="1">
        <f t="shared" si="26"/>
        <v>191</v>
      </c>
      <c r="I193" s="1" t="str">
        <f t="shared" si="25"/>
        <v/>
      </c>
      <c r="L193" s="18"/>
      <c r="M193" s="15"/>
      <c r="N193" s="15"/>
      <c r="O193" s="15"/>
      <c r="P193" s="15"/>
      <c r="Q193" s="15"/>
      <c r="R193" s="16" t="str">
        <f>IF(ISBLANK(N193),"",VLOOKUP(DEC2HEX(HEX2DEC(N193),2),'ID names'!$B$3:$C$94,2,FALSE))</f>
        <v/>
      </c>
      <c r="S193" s="16" t="str">
        <f>IF(ISBLANK(O193),"",VLOOKUP(DEC2HEX(HEX2DEC(O193),2),'ID names'!$B$3:$C$94,2,FALSE))</f>
        <v/>
      </c>
      <c r="T193" s="16" t="str">
        <f>IF(ISBLANK(P193),"",VLOOKUP(DEC2HEX(HEX2DEC(P193),2),'ID names'!$B$3:$C$94,2,FALSE))</f>
        <v/>
      </c>
      <c r="U193" s="16" t="str">
        <f>IF(ISBLANK(Q193),"",VLOOKUP(DEC2HEX(HEX2DEC(Q193),2),'ID names'!$B$3:$C$94,2,FALSE))</f>
        <v/>
      </c>
    </row>
    <row r="194" spans="1:21">
      <c r="A194" s="1" t="str">
        <f t="shared" si="19"/>
        <v>0000</v>
      </c>
      <c r="B194" s="1" t="str">
        <f t="shared" si="20"/>
        <v>00</v>
      </c>
      <c r="C194" s="1" t="str">
        <f t="shared" si="21"/>
        <v>00</v>
      </c>
      <c r="D194" s="1" t="str">
        <f t="shared" si="22"/>
        <v>00</v>
      </c>
      <c r="E194" s="1" t="str">
        <f t="shared" si="23"/>
        <v>00</v>
      </c>
      <c r="F194" s="1">
        <f t="shared" si="24"/>
        <v>22</v>
      </c>
      <c r="G194" s="1" t="str">
        <f t="shared" si="28"/>
        <v>000000000000</v>
      </c>
      <c r="H194" s="1">
        <f t="shared" si="26"/>
        <v>192</v>
      </c>
      <c r="I194" s="1" t="str">
        <f t="shared" si="25"/>
        <v/>
      </c>
      <c r="L194" s="18"/>
      <c r="M194" s="15"/>
      <c r="N194" s="15"/>
      <c r="O194" s="15"/>
      <c r="P194" s="15"/>
      <c r="Q194" s="15"/>
      <c r="R194" s="16" t="str">
        <f>IF(ISBLANK(N194),"",VLOOKUP(DEC2HEX(HEX2DEC(N194),2),'ID names'!$B$3:$C$94,2,FALSE))</f>
        <v/>
      </c>
      <c r="S194" s="16" t="str">
        <f>IF(ISBLANK(O194),"",VLOOKUP(DEC2HEX(HEX2DEC(O194),2),'ID names'!$B$3:$C$94,2,FALSE))</f>
        <v/>
      </c>
      <c r="T194" s="16" t="str">
        <f>IF(ISBLANK(P194),"",VLOOKUP(DEC2HEX(HEX2DEC(P194),2),'ID names'!$B$3:$C$94,2,FALSE))</f>
        <v/>
      </c>
      <c r="U194" s="16" t="str">
        <f>IF(ISBLANK(Q194),"",VLOOKUP(DEC2HEX(HEX2DEC(Q194),2),'ID names'!$B$3:$C$94,2,FALSE))</f>
        <v/>
      </c>
    </row>
    <row r="195" spans="1:21">
      <c r="A195" s="1" t="str">
        <f t="shared" si="19"/>
        <v>0000</v>
      </c>
      <c r="B195" s="1" t="str">
        <f t="shared" si="20"/>
        <v>00</v>
      </c>
      <c r="C195" s="1" t="str">
        <f t="shared" si="21"/>
        <v>00</v>
      </c>
      <c r="D195" s="1" t="str">
        <f t="shared" si="22"/>
        <v>00</v>
      </c>
      <c r="E195" s="1" t="str">
        <f t="shared" si="23"/>
        <v>00</v>
      </c>
      <c r="F195" s="1">
        <f t="shared" si="24"/>
        <v>22</v>
      </c>
      <c r="G195" s="1" t="str">
        <f t="shared" si="28"/>
        <v>000000000000</v>
      </c>
      <c r="H195" s="1">
        <f t="shared" si="26"/>
        <v>193</v>
      </c>
      <c r="I195" s="1" t="str">
        <f t="shared" si="25"/>
        <v/>
      </c>
      <c r="L195" s="18"/>
      <c r="M195" s="15"/>
      <c r="N195" s="15"/>
      <c r="O195" s="15"/>
      <c r="P195" s="15"/>
      <c r="Q195" s="15"/>
      <c r="R195" s="16" t="str">
        <f>IF(ISBLANK(N195),"",VLOOKUP(DEC2HEX(HEX2DEC(N195),2),'ID names'!$B$3:$C$94,2,FALSE))</f>
        <v/>
      </c>
      <c r="S195" s="16" t="str">
        <f>IF(ISBLANK(O195),"",VLOOKUP(DEC2HEX(HEX2DEC(O195),2),'ID names'!$B$3:$C$94,2,FALSE))</f>
        <v/>
      </c>
      <c r="T195" s="16" t="str">
        <f>IF(ISBLANK(P195),"",VLOOKUP(DEC2HEX(HEX2DEC(P195),2),'ID names'!$B$3:$C$94,2,FALSE))</f>
        <v/>
      </c>
      <c r="U195" s="16" t="str">
        <f>IF(ISBLANK(Q195),"",VLOOKUP(DEC2HEX(HEX2DEC(Q195),2),'ID names'!$B$3:$C$94,2,FALSE))</f>
        <v/>
      </c>
    </row>
    <row r="196" spans="1:21">
      <c r="A196" s="1" t="str">
        <f t="shared" ref="A196:A227" si="29">DEC2HEX(HEX2DEC(INDEX(M:M,ROW())),4)</f>
        <v>0000</v>
      </c>
      <c r="B196" s="1" t="str">
        <f t="shared" ref="B196:B227" si="30">DEC2HEX(HEX2DEC(INDEX(N:N,ROW())),2)</f>
        <v>00</v>
      </c>
      <c r="C196" s="1" t="str">
        <f t="shared" ref="C196:C227" si="31">DEC2HEX(HEX2DEC(INDEX(O:O,ROW())),2)</f>
        <v>00</v>
      </c>
      <c r="D196" s="1" t="str">
        <f t="shared" ref="D196:D227" si="32">DEC2HEX(HEX2DEC(INDEX(P:P,ROW())),2)</f>
        <v>00</v>
      </c>
      <c r="E196" s="1" t="str">
        <f t="shared" ref="E196:E227" si="33">DEC2HEX(HEX2DEC(INDEX(Q:Q,ROW())),2)</f>
        <v>00</v>
      </c>
      <c r="F196" s="1">
        <f t="shared" ref="F196:F257" si="34">IF(G196&lt;&gt;$G$2,F195+1,F195)</f>
        <v>22</v>
      </c>
      <c r="G196" s="1" t="str">
        <f t="shared" si="28"/>
        <v>000000000000</v>
      </c>
      <c r="H196" s="1">
        <f t="shared" si="26"/>
        <v>194</v>
      </c>
      <c r="I196" s="1" t="str">
        <f t="shared" ref="I196:I257" si="35">IFERROR(VLOOKUP(H196,$F$3:$G$257,2,FALSE),"")</f>
        <v/>
      </c>
      <c r="L196" s="18"/>
      <c r="M196" s="15"/>
      <c r="N196" s="15"/>
      <c r="O196" s="15"/>
      <c r="P196" s="15"/>
      <c r="Q196" s="15"/>
      <c r="R196" s="16" t="str">
        <f>IF(ISBLANK(N196),"",VLOOKUP(DEC2HEX(HEX2DEC(N196),2),'ID names'!$B$3:$C$94,2,FALSE))</f>
        <v/>
      </c>
      <c r="S196" s="16" t="str">
        <f>IF(ISBLANK(O196),"",VLOOKUP(DEC2HEX(HEX2DEC(O196),2),'ID names'!$B$3:$C$94,2,FALSE))</f>
        <v/>
      </c>
      <c r="T196" s="16" t="str">
        <f>IF(ISBLANK(P196),"",VLOOKUP(DEC2HEX(HEX2DEC(P196),2),'ID names'!$B$3:$C$94,2,FALSE))</f>
        <v/>
      </c>
      <c r="U196" s="16" t="str">
        <f>IF(ISBLANK(Q196),"",VLOOKUP(DEC2HEX(HEX2DEC(Q196),2),'ID names'!$B$3:$C$94,2,FALSE))</f>
        <v/>
      </c>
    </row>
    <row r="197" spans="1:21">
      <c r="A197" s="1" t="str">
        <f t="shared" si="29"/>
        <v>0000</v>
      </c>
      <c r="B197" s="1" t="str">
        <f t="shared" si="30"/>
        <v>00</v>
      </c>
      <c r="C197" s="1" t="str">
        <f t="shared" si="31"/>
        <v>00</v>
      </c>
      <c r="D197" s="1" t="str">
        <f t="shared" si="32"/>
        <v>00</v>
      </c>
      <c r="E197" s="1" t="str">
        <f t="shared" si="33"/>
        <v>00</v>
      </c>
      <c r="F197" s="1">
        <f t="shared" si="34"/>
        <v>22</v>
      </c>
      <c r="G197" s="1" t="str">
        <f t="shared" si="28"/>
        <v>000000000000</v>
      </c>
      <c r="H197" s="1">
        <f t="shared" ref="H197:H257" si="36">H196+1</f>
        <v>195</v>
      </c>
      <c r="I197" s="1" t="str">
        <f t="shared" si="35"/>
        <v/>
      </c>
      <c r="L197" s="18"/>
      <c r="M197" s="15"/>
      <c r="N197" s="15"/>
      <c r="O197" s="15"/>
      <c r="P197" s="15"/>
      <c r="Q197" s="15"/>
      <c r="R197" s="16" t="str">
        <f>IF(ISBLANK(N197),"",VLOOKUP(DEC2HEX(HEX2DEC(N197),2),'ID names'!$B$3:$C$94,2,FALSE))</f>
        <v/>
      </c>
      <c r="S197" s="16" t="str">
        <f>IF(ISBLANK(O197),"",VLOOKUP(DEC2HEX(HEX2DEC(O197),2),'ID names'!$B$3:$C$94,2,FALSE))</f>
        <v/>
      </c>
      <c r="T197" s="16" t="str">
        <f>IF(ISBLANK(P197),"",VLOOKUP(DEC2HEX(HEX2DEC(P197),2),'ID names'!$B$3:$C$94,2,FALSE))</f>
        <v/>
      </c>
      <c r="U197" s="16" t="str">
        <f>IF(ISBLANK(Q197),"",VLOOKUP(DEC2HEX(HEX2DEC(Q197),2),'ID names'!$B$3:$C$94,2,FALSE))</f>
        <v/>
      </c>
    </row>
    <row r="198" spans="1:21">
      <c r="A198" s="1" t="str">
        <f t="shared" si="29"/>
        <v>0000</v>
      </c>
      <c r="B198" s="1" t="str">
        <f t="shared" si="30"/>
        <v>00</v>
      </c>
      <c r="C198" s="1" t="str">
        <f t="shared" si="31"/>
        <v>00</v>
      </c>
      <c r="D198" s="1" t="str">
        <f t="shared" si="32"/>
        <v>00</v>
      </c>
      <c r="E198" s="1" t="str">
        <f t="shared" si="33"/>
        <v>00</v>
      </c>
      <c r="F198" s="1">
        <f t="shared" si="34"/>
        <v>22</v>
      </c>
      <c r="G198" s="1" t="str">
        <f t="shared" si="28"/>
        <v>000000000000</v>
      </c>
      <c r="H198" s="1">
        <f t="shared" si="36"/>
        <v>196</v>
      </c>
      <c r="I198" s="1" t="str">
        <f t="shared" si="35"/>
        <v/>
      </c>
      <c r="L198" s="18"/>
      <c r="M198" s="15"/>
      <c r="N198" s="15"/>
      <c r="O198" s="15"/>
      <c r="P198" s="15"/>
      <c r="Q198" s="15"/>
      <c r="R198" s="16" t="str">
        <f>IF(ISBLANK(N198),"",VLOOKUP(DEC2HEX(HEX2DEC(N198),2),'ID names'!$B$3:$C$94,2,FALSE))</f>
        <v/>
      </c>
      <c r="S198" s="16" t="str">
        <f>IF(ISBLANK(O198),"",VLOOKUP(DEC2HEX(HEX2DEC(O198),2),'ID names'!$B$3:$C$94,2,FALSE))</f>
        <v/>
      </c>
      <c r="T198" s="16" t="str">
        <f>IF(ISBLANK(P198),"",VLOOKUP(DEC2HEX(HEX2DEC(P198),2),'ID names'!$B$3:$C$94,2,FALSE))</f>
        <v/>
      </c>
      <c r="U198" s="16" t="str">
        <f>IF(ISBLANK(Q198),"",VLOOKUP(DEC2HEX(HEX2DEC(Q198),2),'ID names'!$B$3:$C$94,2,FALSE))</f>
        <v/>
      </c>
    </row>
    <row r="199" spans="1:21">
      <c r="A199" s="1" t="str">
        <f t="shared" si="29"/>
        <v>0000</v>
      </c>
      <c r="B199" s="1" t="str">
        <f t="shared" si="30"/>
        <v>00</v>
      </c>
      <c r="C199" s="1" t="str">
        <f t="shared" si="31"/>
        <v>00</v>
      </c>
      <c r="D199" s="1" t="str">
        <f t="shared" si="32"/>
        <v>00</v>
      </c>
      <c r="E199" s="1" t="str">
        <f t="shared" si="33"/>
        <v>00</v>
      </c>
      <c r="F199" s="1">
        <f t="shared" si="34"/>
        <v>22</v>
      </c>
      <c r="G199" s="1" t="str">
        <f t="shared" si="28"/>
        <v>000000000000</v>
      </c>
      <c r="H199" s="1">
        <f t="shared" si="36"/>
        <v>197</v>
      </c>
      <c r="I199" s="1" t="str">
        <f t="shared" si="35"/>
        <v/>
      </c>
      <c r="L199" s="18"/>
      <c r="M199" s="15"/>
      <c r="N199" s="15"/>
      <c r="O199" s="15"/>
      <c r="P199" s="15"/>
      <c r="Q199" s="15"/>
      <c r="R199" s="16" t="str">
        <f>IF(ISBLANK(N199),"",VLOOKUP(DEC2HEX(HEX2DEC(N199),2),'ID names'!$B$3:$C$94,2,FALSE))</f>
        <v/>
      </c>
      <c r="S199" s="16" t="str">
        <f>IF(ISBLANK(O199),"",VLOOKUP(DEC2HEX(HEX2DEC(O199),2),'ID names'!$B$3:$C$94,2,FALSE))</f>
        <v/>
      </c>
      <c r="T199" s="16" t="str">
        <f>IF(ISBLANK(P199),"",VLOOKUP(DEC2HEX(HEX2DEC(P199),2),'ID names'!$B$3:$C$94,2,FALSE))</f>
        <v/>
      </c>
      <c r="U199" s="16" t="str">
        <f>IF(ISBLANK(Q199),"",VLOOKUP(DEC2HEX(HEX2DEC(Q199),2),'ID names'!$B$3:$C$94,2,FALSE))</f>
        <v/>
      </c>
    </row>
    <row r="200" spans="1:21">
      <c r="A200" s="1" t="str">
        <f t="shared" si="29"/>
        <v>0000</v>
      </c>
      <c r="B200" s="1" t="str">
        <f t="shared" si="30"/>
        <v>00</v>
      </c>
      <c r="C200" s="1" t="str">
        <f t="shared" si="31"/>
        <v>00</v>
      </c>
      <c r="D200" s="1" t="str">
        <f t="shared" si="32"/>
        <v>00</v>
      </c>
      <c r="E200" s="1" t="str">
        <f t="shared" si="33"/>
        <v>00</v>
      </c>
      <c r="F200" s="1">
        <f t="shared" si="34"/>
        <v>22</v>
      </c>
      <c r="G200" s="1" t="str">
        <f t="shared" si="28"/>
        <v>000000000000</v>
      </c>
      <c r="H200" s="1">
        <f t="shared" si="36"/>
        <v>198</v>
      </c>
      <c r="I200" s="1" t="str">
        <f t="shared" si="35"/>
        <v/>
      </c>
      <c r="L200" s="18"/>
      <c r="M200" s="15"/>
      <c r="N200" s="15"/>
      <c r="O200" s="15"/>
      <c r="P200" s="15"/>
      <c r="Q200" s="15"/>
      <c r="R200" s="16" t="str">
        <f>IF(ISBLANK(N200),"",VLOOKUP(DEC2HEX(HEX2DEC(N200),2),'ID names'!$B$3:$C$94,2,FALSE))</f>
        <v/>
      </c>
      <c r="S200" s="16" t="str">
        <f>IF(ISBLANK(O200),"",VLOOKUP(DEC2HEX(HEX2DEC(O200),2),'ID names'!$B$3:$C$94,2,FALSE))</f>
        <v/>
      </c>
      <c r="T200" s="16" t="str">
        <f>IF(ISBLANK(P200),"",VLOOKUP(DEC2HEX(HEX2DEC(P200),2),'ID names'!$B$3:$C$94,2,FALSE))</f>
        <v/>
      </c>
      <c r="U200" s="16" t="str">
        <f>IF(ISBLANK(Q200),"",VLOOKUP(DEC2HEX(HEX2DEC(Q200),2),'ID names'!$B$3:$C$94,2,FALSE))</f>
        <v/>
      </c>
    </row>
    <row r="201" spans="1:21">
      <c r="A201" s="1" t="str">
        <f t="shared" si="29"/>
        <v>0000</v>
      </c>
      <c r="B201" s="1" t="str">
        <f t="shared" si="30"/>
        <v>00</v>
      </c>
      <c r="C201" s="1" t="str">
        <f t="shared" si="31"/>
        <v>00</v>
      </c>
      <c r="D201" s="1" t="str">
        <f t="shared" si="32"/>
        <v>00</v>
      </c>
      <c r="E201" s="1" t="str">
        <f t="shared" si="33"/>
        <v>00</v>
      </c>
      <c r="F201" s="1">
        <f t="shared" si="34"/>
        <v>22</v>
      </c>
      <c r="G201" s="1" t="str">
        <f t="shared" si="28"/>
        <v>000000000000</v>
      </c>
      <c r="H201" s="1">
        <f t="shared" si="36"/>
        <v>199</v>
      </c>
      <c r="I201" s="1" t="str">
        <f t="shared" si="35"/>
        <v/>
      </c>
      <c r="L201" s="18"/>
      <c r="M201" s="15"/>
      <c r="N201" s="15"/>
      <c r="O201" s="15"/>
      <c r="P201" s="15"/>
      <c r="Q201" s="15"/>
      <c r="R201" s="16" t="str">
        <f>IF(ISBLANK(N201),"",VLOOKUP(DEC2HEX(HEX2DEC(N201),2),'ID names'!$B$3:$C$94,2,FALSE))</f>
        <v/>
      </c>
      <c r="S201" s="16" t="str">
        <f>IF(ISBLANK(O201),"",VLOOKUP(DEC2HEX(HEX2DEC(O201),2),'ID names'!$B$3:$C$94,2,FALSE))</f>
        <v/>
      </c>
      <c r="T201" s="16" t="str">
        <f>IF(ISBLANK(P201),"",VLOOKUP(DEC2HEX(HEX2DEC(P201),2),'ID names'!$B$3:$C$94,2,FALSE))</f>
        <v/>
      </c>
      <c r="U201" s="16" t="str">
        <f>IF(ISBLANK(Q201),"",VLOOKUP(DEC2HEX(HEX2DEC(Q201),2),'ID names'!$B$3:$C$94,2,FALSE))</f>
        <v/>
      </c>
    </row>
    <row r="202" spans="1:21">
      <c r="A202" s="1" t="str">
        <f t="shared" si="29"/>
        <v>0000</v>
      </c>
      <c r="B202" s="1" t="str">
        <f t="shared" si="30"/>
        <v>00</v>
      </c>
      <c r="C202" s="1" t="str">
        <f t="shared" si="31"/>
        <v>00</v>
      </c>
      <c r="D202" s="1" t="str">
        <f t="shared" si="32"/>
        <v>00</v>
      </c>
      <c r="E202" s="1" t="str">
        <f t="shared" si="33"/>
        <v>00</v>
      </c>
      <c r="F202" s="1">
        <f t="shared" si="34"/>
        <v>22</v>
      </c>
      <c r="G202" s="1" t="str">
        <f t="shared" si="28"/>
        <v>000000000000</v>
      </c>
      <c r="H202" s="1">
        <f t="shared" si="36"/>
        <v>200</v>
      </c>
      <c r="I202" s="1" t="str">
        <f t="shared" si="35"/>
        <v/>
      </c>
      <c r="L202" s="18"/>
      <c r="M202" s="15"/>
      <c r="N202" s="15"/>
      <c r="O202" s="15"/>
      <c r="P202" s="15"/>
      <c r="Q202" s="15"/>
      <c r="R202" s="16" t="str">
        <f>IF(ISBLANK(N202),"",VLOOKUP(DEC2HEX(HEX2DEC(N202),2),'ID names'!$B$3:$C$94,2,FALSE))</f>
        <v/>
      </c>
      <c r="S202" s="16" t="str">
        <f>IF(ISBLANK(O202),"",VLOOKUP(DEC2HEX(HEX2DEC(O202),2),'ID names'!$B$3:$C$94,2,FALSE))</f>
        <v/>
      </c>
      <c r="T202" s="16" t="str">
        <f>IF(ISBLANK(P202),"",VLOOKUP(DEC2HEX(HEX2DEC(P202),2),'ID names'!$B$3:$C$94,2,FALSE))</f>
        <v/>
      </c>
      <c r="U202" s="16" t="str">
        <f>IF(ISBLANK(Q202),"",VLOOKUP(DEC2HEX(HEX2DEC(Q202),2),'ID names'!$B$3:$C$94,2,FALSE))</f>
        <v/>
      </c>
    </row>
    <row r="203" spans="1:21">
      <c r="A203" s="1" t="str">
        <f t="shared" si="29"/>
        <v>0000</v>
      </c>
      <c r="B203" s="1" t="str">
        <f t="shared" si="30"/>
        <v>00</v>
      </c>
      <c r="C203" s="1" t="str">
        <f t="shared" si="31"/>
        <v>00</v>
      </c>
      <c r="D203" s="1" t="str">
        <f t="shared" si="32"/>
        <v>00</v>
      </c>
      <c r="E203" s="1" t="str">
        <f t="shared" si="33"/>
        <v>00</v>
      </c>
      <c r="F203" s="1">
        <f t="shared" si="34"/>
        <v>22</v>
      </c>
      <c r="G203" s="1" t="str">
        <f t="shared" si="28"/>
        <v>000000000000</v>
      </c>
      <c r="H203" s="1">
        <f t="shared" si="36"/>
        <v>201</v>
      </c>
      <c r="I203" s="1" t="str">
        <f t="shared" si="35"/>
        <v/>
      </c>
      <c r="L203" s="18"/>
      <c r="M203" s="15"/>
      <c r="N203" s="15"/>
      <c r="O203" s="15"/>
      <c r="P203" s="15"/>
      <c r="Q203" s="15"/>
      <c r="R203" s="16" t="str">
        <f>IF(ISBLANK(N203),"",VLOOKUP(DEC2HEX(HEX2DEC(N203),2),'ID names'!$B$3:$C$94,2,FALSE))</f>
        <v/>
      </c>
      <c r="S203" s="16" t="str">
        <f>IF(ISBLANK(O203),"",VLOOKUP(DEC2HEX(HEX2DEC(O203),2),'ID names'!$B$3:$C$94,2,FALSE))</f>
        <v/>
      </c>
      <c r="T203" s="16" t="str">
        <f>IF(ISBLANK(P203),"",VLOOKUP(DEC2HEX(HEX2DEC(P203),2),'ID names'!$B$3:$C$94,2,FALSE))</f>
        <v/>
      </c>
      <c r="U203" s="16" t="str">
        <f>IF(ISBLANK(Q203),"",VLOOKUP(DEC2HEX(HEX2DEC(Q203),2),'ID names'!$B$3:$C$94,2,FALSE))</f>
        <v/>
      </c>
    </row>
    <row r="204" spans="1:21">
      <c r="A204" s="1" t="str">
        <f t="shared" si="29"/>
        <v>0000</v>
      </c>
      <c r="B204" s="1" t="str">
        <f t="shared" si="30"/>
        <v>00</v>
      </c>
      <c r="C204" s="1" t="str">
        <f t="shared" si="31"/>
        <v>00</v>
      </c>
      <c r="D204" s="1" t="str">
        <f t="shared" si="32"/>
        <v>00</v>
      </c>
      <c r="E204" s="1" t="str">
        <f t="shared" si="33"/>
        <v>00</v>
      </c>
      <c r="F204" s="1">
        <f t="shared" si="34"/>
        <v>22</v>
      </c>
      <c r="G204" s="1" t="str">
        <f t="shared" si="28"/>
        <v>000000000000</v>
      </c>
      <c r="H204" s="1">
        <f t="shared" si="36"/>
        <v>202</v>
      </c>
      <c r="I204" s="1" t="str">
        <f t="shared" si="35"/>
        <v/>
      </c>
      <c r="L204" s="18"/>
      <c r="M204" s="15"/>
      <c r="N204" s="15"/>
      <c r="O204" s="15"/>
      <c r="P204" s="15"/>
      <c r="Q204" s="15"/>
      <c r="R204" s="16" t="str">
        <f>IF(ISBLANK(N204),"",VLOOKUP(DEC2HEX(HEX2DEC(N204),2),'ID names'!$B$3:$C$94,2,FALSE))</f>
        <v/>
      </c>
      <c r="S204" s="16" t="str">
        <f>IF(ISBLANK(O204),"",VLOOKUP(DEC2HEX(HEX2DEC(O204),2),'ID names'!$B$3:$C$94,2,FALSE))</f>
        <v/>
      </c>
      <c r="T204" s="16" t="str">
        <f>IF(ISBLANK(P204),"",VLOOKUP(DEC2HEX(HEX2DEC(P204),2),'ID names'!$B$3:$C$94,2,FALSE))</f>
        <v/>
      </c>
      <c r="U204" s="16" t="str">
        <f>IF(ISBLANK(Q204),"",VLOOKUP(DEC2HEX(HEX2DEC(Q204),2),'ID names'!$B$3:$C$94,2,FALSE))</f>
        <v/>
      </c>
    </row>
    <row r="205" spans="1:21">
      <c r="A205" s="1" t="str">
        <f t="shared" si="29"/>
        <v>0000</v>
      </c>
      <c r="B205" s="1" t="str">
        <f t="shared" si="30"/>
        <v>00</v>
      </c>
      <c r="C205" s="1" t="str">
        <f t="shared" si="31"/>
        <v>00</v>
      </c>
      <c r="D205" s="1" t="str">
        <f t="shared" si="32"/>
        <v>00</v>
      </c>
      <c r="E205" s="1" t="str">
        <f t="shared" si="33"/>
        <v>00</v>
      </c>
      <c r="F205" s="1">
        <f t="shared" si="34"/>
        <v>22</v>
      </c>
      <c r="G205" s="1" t="str">
        <f t="shared" si="28"/>
        <v>000000000000</v>
      </c>
      <c r="H205" s="1">
        <f t="shared" si="36"/>
        <v>203</v>
      </c>
      <c r="I205" s="1" t="str">
        <f t="shared" si="35"/>
        <v/>
      </c>
      <c r="L205" s="18"/>
      <c r="M205" s="15"/>
      <c r="N205" s="15"/>
      <c r="O205" s="15"/>
      <c r="P205" s="15"/>
      <c r="Q205" s="15"/>
      <c r="R205" s="16" t="str">
        <f>IF(ISBLANK(N205),"",VLOOKUP(DEC2HEX(HEX2DEC(N205),2),'ID names'!$B$3:$C$94,2,FALSE))</f>
        <v/>
      </c>
      <c r="S205" s="16" t="str">
        <f>IF(ISBLANK(O205),"",VLOOKUP(DEC2HEX(HEX2DEC(O205),2),'ID names'!$B$3:$C$94,2,FALSE))</f>
        <v/>
      </c>
      <c r="T205" s="16" t="str">
        <f>IF(ISBLANK(P205),"",VLOOKUP(DEC2HEX(HEX2DEC(P205),2),'ID names'!$B$3:$C$94,2,FALSE))</f>
        <v/>
      </c>
      <c r="U205" s="16" t="str">
        <f>IF(ISBLANK(Q205),"",VLOOKUP(DEC2HEX(HEX2DEC(Q205),2),'ID names'!$B$3:$C$94,2,FALSE))</f>
        <v/>
      </c>
    </row>
    <row r="206" spans="1:21">
      <c r="A206" s="1" t="str">
        <f t="shared" si="29"/>
        <v>0000</v>
      </c>
      <c r="B206" s="1" t="str">
        <f t="shared" si="30"/>
        <v>00</v>
      </c>
      <c r="C206" s="1" t="str">
        <f t="shared" si="31"/>
        <v>00</v>
      </c>
      <c r="D206" s="1" t="str">
        <f t="shared" si="32"/>
        <v>00</v>
      </c>
      <c r="E206" s="1" t="str">
        <f t="shared" si="33"/>
        <v>00</v>
      </c>
      <c r="F206" s="1">
        <f t="shared" si="34"/>
        <v>22</v>
      </c>
      <c r="G206" s="1" t="str">
        <f t="shared" si="28"/>
        <v>000000000000</v>
      </c>
      <c r="H206" s="1">
        <f t="shared" si="36"/>
        <v>204</v>
      </c>
      <c r="I206" s="1" t="str">
        <f t="shared" si="35"/>
        <v/>
      </c>
      <c r="L206" s="18"/>
      <c r="M206" s="15"/>
      <c r="N206" s="15"/>
      <c r="O206" s="15"/>
      <c r="P206" s="15"/>
      <c r="Q206" s="15"/>
      <c r="R206" s="16" t="str">
        <f>IF(ISBLANK(N206),"",VLOOKUP(DEC2HEX(HEX2DEC(N206),2),'ID names'!$B$3:$C$94,2,FALSE))</f>
        <v/>
      </c>
      <c r="S206" s="16" t="str">
        <f>IF(ISBLANK(O206),"",VLOOKUP(DEC2HEX(HEX2DEC(O206),2),'ID names'!$B$3:$C$94,2,FALSE))</f>
        <v/>
      </c>
      <c r="T206" s="16" t="str">
        <f>IF(ISBLANK(P206),"",VLOOKUP(DEC2HEX(HEX2DEC(P206),2),'ID names'!$B$3:$C$94,2,FALSE))</f>
        <v/>
      </c>
      <c r="U206" s="16" t="str">
        <f>IF(ISBLANK(Q206),"",VLOOKUP(DEC2HEX(HEX2DEC(Q206),2),'ID names'!$B$3:$C$94,2,FALSE))</f>
        <v/>
      </c>
    </row>
    <row r="207" spans="1:21">
      <c r="A207" s="1" t="str">
        <f t="shared" si="29"/>
        <v>0000</v>
      </c>
      <c r="B207" s="1" t="str">
        <f t="shared" si="30"/>
        <v>00</v>
      </c>
      <c r="C207" s="1" t="str">
        <f t="shared" si="31"/>
        <v>00</v>
      </c>
      <c r="D207" s="1" t="str">
        <f t="shared" si="32"/>
        <v>00</v>
      </c>
      <c r="E207" s="1" t="str">
        <f t="shared" si="33"/>
        <v>00</v>
      </c>
      <c r="F207" s="1">
        <f t="shared" si="34"/>
        <v>22</v>
      </c>
      <c r="G207" s="1" t="str">
        <f t="shared" si="28"/>
        <v>000000000000</v>
      </c>
      <c r="H207" s="1">
        <f t="shared" si="36"/>
        <v>205</v>
      </c>
      <c r="I207" s="1" t="str">
        <f t="shared" si="35"/>
        <v/>
      </c>
      <c r="L207" s="18"/>
      <c r="M207" s="15"/>
      <c r="N207" s="15"/>
      <c r="O207" s="15"/>
      <c r="P207" s="15"/>
      <c r="Q207" s="15"/>
      <c r="R207" s="16" t="str">
        <f>IF(ISBLANK(N207),"",VLOOKUP(DEC2HEX(HEX2DEC(N207),2),'ID names'!$B$3:$C$94,2,FALSE))</f>
        <v/>
      </c>
      <c r="S207" s="16" t="str">
        <f>IF(ISBLANK(O207),"",VLOOKUP(DEC2HEX(HEX2DEC(O207),2),'ID names'!$B$3:$C$94,2,FALSE))</f>
        <v/>
      </c>
      <c r="T207" s="16" t="str">
        <f>IF(ISBLANK(P207),"",VLOOKUP(DEC2HEX(HEX2DEC(P207),2),'ID names'!$B$3:$C$94,2,FALSE))</f>
        <v/>
      </c>
      <c r="U207" s="16" t="str">
        <f>IF(ISBLANK(Q207),"",VLOOKUP(DEC2HEX(HEX2DEC(Q207),2),'ID names'!$B$3:$C$94,2,FALSE))</f>
        <v/>
      </c>
    </row>
    <row r="208" spans="1:21">
      <c r="A208" s="1" t="str">
        <f t="shared" si="29"/>
        <v>0000</v>
      </c>
      <c r="B208" s="1" t="str">
        <f t="shared" si="30"/>
        <v>00</v>
      </c>
      <c r="C208" s="1" t="str">
        <f t="shared" si="31"/>
        <v>00</v>
      </c>
      <c r="D208" s="1" t="str">
        <f t="shared" si="32"/>
        <v>00</v>
      </c>
      <c r="E208" s="1" t="str">
        <f t="shared" si="33"/>
        <v>00</v>
      </c>
      <c r="F208" s="1">
        <f t="shared" si="34"/>
        <v>22</v>
      </c>
      <c r="G208" s="1" t="str">
        <f t="shared" si="28"/>
        <v>000000000000</v>
      </c>
      <c r="H208" s="1">
        <f t="shared" si="36"/>
        <v>206</v>
      </c>
      <c r="I208" s="1" t="str">
        <f t="shared" si="35"/>
        <v/>
      </c>
      <c r="L208" s="18"/>
      <c r="M208" s="15"/>
      <c r="N208" s="15"/>
      <c r="O208" s="15"/>
      <c r="P208" s="15"/>
      <c r="Q208" s="15"/>
      <c r="R208" s="16" t="str">
        <f>IF(ISBLANK(N208),"",VLOOKUP(DEC2HEX(HEX2DEC(N208),2),'ID names'!$B$3:$C$94,2,FALSE))</f>
        <v/>
      </c>
      <c r="S208" s="16" t="str">
        <f>IF(ISBLANK(O208),"",VLOOKUP(DEC2HEX(HEX2DEC(O208),2),'ID names'!$B$3:$C$94,2,FALSE))</f>
        <v/>
      </c>
      <c r="T208" s="16" t="str">
        <f>IF(ISBLANK(P208),"",VLOOKUP(DEC2HEX(HEX2DEC(P208),2),'ID names'!$B$3:$C$94,2,FALSE))</f>
        <v/>
      </c>
      <c r="U208" s="16" t="str">
        <f>IF(ISBLANK(Q208),"",VLOOKUP(DEC2HEX(HEX2DEC(Q208),2),'ID names'!$B$3:$C$94,2,FALSE))</f>
        <v/>
      </c>
    </row>
    <row r="209" spans="1:21">
      <c r="A209" s="1" t="str">
        <f t="shared" si="29"/>
        <v>0000</v>
      </c>
      <c r="B209" s="1" t="str">
        <f t="shared" si="30"/>
        <v>00</v>
      </c>
      <c r="C209" s="1" t="str">
        <f t="shared" si="31"/>
        <v>00</v>
      </c>
      <c r="D209" s="1" t="str">
        <f t="shared" si="32"/>
        <v>00</v>
      </c>
      <c r="E209" s="1" t="str">
        <f t="shared" si="33"/>
        <v>00</v>
      </c>
      <c r="F209" s="1">
        <f t="shared" si="34"/>
        <v>22</v>
      </c>
      <c r="G209" s="1" t="str">
        <f t="shared" si="28"/>
        <v>000000000000</v>
      </c>
      <c r="H209" s="1">
        <f t="shared" si="36"/>
        <v>207</v>
      </c>
      <c r="I209" s="1" t="str">
        <f t="shared" si="35"/>
        <v/>
      </c>
      <c r="L209" s="18"/>
      <c r="M209" s="15"/>
      <c r="N209" s="15"/>
      <c r="O209" s="15"/>
      <c r="P209" s="15"/>
      <c r="Q209" s="15"/>
      <c r="R209" s="16" t="str">
        <f>IF(ISBLANK(N209),"",VLOOKUP(DEC2HEX(HEX2DEC(N209),2),'ID names'!$B$3:$C$94,2,FALSE))</f>
        <v/>
      </c>
      <c r="S209" s="16" t="str">
        <f>IF(ISBLANK(O209),"",VLOOKUP(DEC2HEX(HEX2DEC(O209),2),'ID names'!$B$3:$C$94,2,FALSE))</f>
        <v/>
      </c>
      <c r="T209" s="16" t="str">
        <f>IF(ISBLANK(P209),"",VLOOKUP(DEC2HEX(HEX2DEC(P209),2),'ID names'!$B$3:$C$94,2,FALSE))</f>
        <v/>
      </c>
      <c r="U209" s="16" t="str">
        <f>IF(ISBLANK(Q209),"",VLOOKUP(DEC2HEX(HEX2DEC(Q209),2),'ID names'!$B$3:$C$94,2,FALSE))</f>
        <v/>
      </c>
    </row>
    <row r="210" spans="1:21">
      <c r="A210" s="1" t="str">
        <f t="shared" si="29"/>
        <v>0000</v>
      </c>
      <c r="B210" s="1" t="str">
        <f t="shared" si="30"/>
        <v>00</v>
      </c>
      <c r="C210" s="1" t="str">
        <f t="shared" si="31"/>
        <v>00</v>
      </c>
      <c r="D210" s="1" t="str">
        <f t="shared" si="32"/>
        <v>00</v>
      </c>
      <c r="E210" s="1" t="str">
        <f t="shared" si="33"/>
        <v>00</v>
      </c>
      <c r="F210" s="1">
        <f t="shared" si="34"/>
        <v>22</v>
      </c>
      <c r="G210" s="1" t="str">
        <f t="shared" si="28"/>
        <v>000000000000</v>
      </c>
      <c r="H210" s="1">
        <f t="shared" si="36"/>
        <v>208</v>
      </c>
      <c r="I210" s="1" t="str">
        <f t="shared" si="35"/>
        <v/>
      </c>
      <c r="L210" s="18"/>
      <c r="M210" s="15"/>
      <c r="N210" s="15"/>
      <c r="O210" s="15"/>
      <c r="P210" s="15"/>
      <c r="Q210" s="15"/>
      <c r="R210" s="16" t="str">
        <f>IF(ISBLANK(N210),"",VLOOKUP(DEC2HEX(HEX2DEC(N210),2),'ID names'!$B$3:$C$94,2,FALSE))</f>
        <v/>
      </c>
      <c r="S210" s="16" t="str">
        <f>IF(ISBLANK(O210),"",VLOOKUP(DEC2HEX(HEX2DEC(O210),2),'ID names'!$B$3:$C$94,2,FALSE))</f>
        <v/>
      </c>
      <c r="T210" s="16" t="str">
        <f>IF(ISBLANK(P210),"",VLOOKUP(DEC2HEX(HEX2DEC(P210),2),'ID names'!$B$3:$C$94,2,FALSE))</f>
        <v/>
      </c>
      <c r="U210" s="16" t="str">
        <f>IF(ISBLANK(Q210),"",VLOOKUP(DEC2HEX(HEX2DEC(Q210),2),'ID names'!$B$3:$C$94,2,FALSE))</f>
        <v/>
      </c>
    </row>
    <row r="211" spans="1:21">
      <c r="A211" s="1" t="str">
        <f t="shared" si="29"/>
        <v>0000</v>
      </c>
      <c r="B211" s="1" t="str">
        <f t="shared" si="30"/>
        <v>00</v>
      </c>
      <c r="C211" s="1" t="str">
        <f t="shared" si="31"/>
        <v>00</v>
      </c>
      <c r="D211" s="1" t="str">
        <f t="shared" si="32"/>
        <v>00</v>
      </c>
      <c r="E211" s="1" t="str">
        <f t="shared" si="33"/>
        <v>00</v>
      </c>
      <c r="F211" s="1">
        <f t="shared" si="34"/>
        <v>22</v>
      </c>
      <c r="G211" s="1" t="str">
        <f t="shared" si="28"/>
        <v>000000000000</v>
      </c>
      <c r="H211" s="1">
        <f t="shared" si="36"/>
        <v>209</v>
      </c>
      <c r="I211" s="1" t="str">
        <f t="shared" si="35"/>
        <v/>
      </c>
      <c r="L211" s="18"/>
      <c r="M211" s="15"/>
      <c r="N211" s="15"/>
      <c r="O211" s="15"/>
      <c r="P211" s="15"/>
      <c r="Q211" s="15"/>
      <c r="R211" s="16" t="str">
        <f>IF(ISBLANK(N211),"",VLOOKUP(DEC2HEX(HEX2DEC(N211),2),'ID names'!$B$3:$C$94,2,FALSE))</f>
        <v/>
      </c>
      <c r="S211" s="16" t="str">
        <f>IF(ISBLANK(O211),"",VLOOKUP(DEC2HEX(HEX2DEC(O211),2),'ID names'!$B$3:$C$94,2,FALSE))</f>
        <v/>
      </c>
      <c r="T211" s="16" t="str">
        <f>IF(ISBLANK(P211),"",VLOOKUP(DEC2HEX(HEX2DEC(P211),2),'ID names'!$B$3:$C$94,2,FALSE))</f>
        <v/>
      </c>
      <c r="U211" s="16" t="str">
        <f>IF(ISBLANK(Q211),"",VLOOKUP(DEC2HEX(HEX2DEC(Q211),2),'ID names'!$B$3:$C$94,2,FALSE))</f>
        <v/>
      </c>
    </row>
    <row r="212" spans="1:21">
      <c r="A212" s="1" t="str">
        <f t="shared" si="29"/>
        <v>0000</v>
      </c>
      <c r="B212" s="1" t="str">
        <f t="shared" si="30"/>
        <v>00</v>
      </c>
      <c r="C212" s="1" t="str">
        <f t="shared" si="31"/>
        <v>00</v>
      </c>
      <c r="D212" s="1" t="str">
        <f t="shared" si="32"/>
        <v>00</v>
      </c>
      <c r="E212" s="1" t="str">
        <f t="shared" si="33"/>
        <v>00</v>
      </c>
      <c r="F212" s="1">
        <f t="shared" si="34"/>
        <v>22</v>
      </c>
      <c r="G212" s="1" t="str">
        <f t="shared" si="28"/>
        <v>000000000000</v>
      </c>
      <c r="H212" s="1">
        <f t="shared" si="36"/>
        <v>210</v>
      </c>
      <c r="I212" s="1" t="str">
        <f t="shared" si="35"/>
        <v/>
      </c>
      <c r="L212" s="18"/>
      <c r="M212" s="15"/>
      <c r="N212" s="15"/>
      <c r="O212" s="15"/>
      <c r="P212" s="15"/>
      <c r="Q212" s="15"/>
      <c r="R212" s="16" t="str">
        <f>IF(ISBLANK(N212),"",VLOOKUP(DEC2HEX(HEX2DEC(N212),2),'ID names'!$B$3:$C$94,2,FALSE))</f>
        <v/>
      </c>
      <c r="S212" s="16" t="str">
        <f>IF(ISBLANK(O212),"",VLOOKUP(DEC2HEX(HEX2DEC(O212),2),'ID names'!$B$3:$C$94,2,FALSE))</f>
        <v/>
      </c>
      <c r="T212" s="16" t="str">
        <f>IF(ISBLANK(P212),"",VLOOKUP(DEC2HEX(HEX2DEC(P212),2),'ID names'!$B$3:$C$94,2,FALSE))</f>
        <v/>
      </c>
      <c r="U212" s="16" t="str">
        <f>IF(ISBLANK(Q212),"",VLOOKUP(DEC2HEX(HEX2DEC(Q212),2),'ID names'!$B$3:$C$94,2,FALSE))</f>
        <v/>
      </c>
    </row>
    <row r="213" spans="1:21">
      <c r="A213" s="1" t="str">
        <f t="shared" si="29"/>
        <v>0000</v>
      </c>
      <c r="B213" s="1" t="str">
        <f t="shared" si="30"/>
        <v>00</v>
      </c>
      <c r="C213" s="1" t="str">
        <f t="shared" si="31"/>
        <v>00</v>
      </c>
      <c r="D213" s="1" t="str">
        <f t="shared" si="32"/>
        <v>00</v>
      </c>
      <c r="E213" s="1" t="str">
        <f t="shared" si="33"/>
        <v>00</v>
      </c>
      <c r="F213" s="1">
        <f t="shared" si="34"/>
        <v>22</v>
      </c>
      <c r="G213" s="1" t="str">
        <f t="shared" si="28"/>
        <v>000000000000</v>
      </c>
      <c r="H213" s="1">
        <f t="shared" si="36"/>
        <v>211</v>
      </c>
      <c r="I213" s="1" t="str">
        <f t="shared" si="35"/>
        <v/>
      </c>
      <c r="L213" s="18"/>
      <c r="M213" s="15"/>
      <c r="N213" s="15"/>
      <c r="O213" s="15"/>
      <c r="P213" s="15"/>
      <c r="Q213" s="15"/>
      <c r="R213" s="16" t="str">
        <f>IF(ISBLANK(N213),"",VLOOKUP(DEC2HEX(HEX2DEC(N213),2),'ID names'!$B$3:$C$94,2,FALSE))</f>
        <v/>
      </c>
      <c r="S213" s="16" t="str">
        <f>IF(ISBLANK(O213),"",VLOOKUP(DEC2HEX(HEX2DEC(O213),2),'ID names'!$B$3:$C$94,2,FALSE))</f>
        <v/>
      </c>
      <c r="T213" s="16" t="str">
        <f>IF(ISBLANK(P213),"",VLOOKUP(DEC2HEX(HEX2DEC(P213),2),'ID names'!$B$3:$C$94,2,FALSE))</f>
        <v/>
      </c>
      <c r="U213" s="16" t="str">
        <f>IF(ISBLANK(Q213),"",VLOOKUP(DEC2HEX(HEX2DEC(Q213),2),'ID names'!$B$3:$C$94,2,FALSE))</f>
        <v/>
      </c>
    </row>
    <row r="214" spans="1:21">
      <c r="A214" s="1" t="str">
        <f t="shared" si="29"/>
        <v>0000</v>
      </c>
      <c r="B214" s="1" t="str">
        <f t="shared" si="30"/>
        <v>00</v>
      </c>
      <c r="C214" s="1" t="str">
        <f t="shared" si="31"/>
        <v>00</v>
      </c>
      <c r="D214" s="1" t="str">
        <f t="shared" si="32"/>
        <v>00</v>
      </c>
      <c r="E214" s="1" t="str">
        <f t="shared" si="33"/>
        <v>00</v>
      </c>
      <c r="F214" s="1">
        <f t="shared" si="34"/>
        <v>22</v>
      </c>
      <c r="G214" s="1" t="str">
        <f t="shared" si="28"/>
        <v>000000000000</v>
      </c>
      <c r="H214" s="1">
        <f t="shared" si="36"/>
        <v>212</v>
      </c>
      <c r="I214" s="1" t="str">
        <f t="shared" si="35"/>
        <v/>
      </c>
      <c r="L214" s="18"/>
      <c r="M214" s="15"/>
      <c r="N214" s="15"/>
      <c r="O214" s="15"/>
      <c r="P214" s="15"/>
      <c r="Q214" s="15"/>
      <c r="R214" s="16" t="str">
        <f>IF(ISBLANK(N214),"",VLOOKUP(DEC2HEX(HEX2DEC(N214),2),'ID names'!$B$3:$C$94,2,FALSE))</f>
        <v/>
      </c>
      <c r="S214" s="16" t="str">
        <f>IF(ISBLANK(O214),"",VLOOKUP(DEC2HEX(HEX2DEC(O214),2),'ID names'!$B$3:$C$94,2,FALSE))</f>
        <v/>
      </c>
      <c r="T214" s="16" t="str">
        <f>IF(ISBLANK(P214),"",VLOOKUP(DEC2HEX(HEX2DEC(P214),2),'ID names'!$B$3:$C$94,2,FALSE))</f>
        <v/>
      </c>
      <c r="U214" s="16" t="str">
        <f>IF(ISBLANK(Q214),"",VLOOKUP(DEC2HEX(HEX2DEC(Q214),2),'ID names'!$B$3:$C$94,2,FALSE))</f>
        <v/>
      </c>
    </row>
    <row r="215" spans="1:21">
      <c r="A215" s="1" t="str">
        <f t="shared" si="29"/>
        <v>0000</v>
      </c>
      <c r="B215" s="1" t="str">
        <f t="shared" si="30"/>
        <v>00</v>
      </c>
      <c r="C215" s="1" t="str">
        <f t="shared" si="31"/>
        <v>00</v>
      </c>
      <c r="D215" s="1" t="str">
        <f t="shared" si="32"/>
        <v>00</v>
      </c>
      <c r="E215" s="1" t="str">
        <f t="shared" si="33"/>
        <v>00</v>
      </c>
      <c r="F215" s="1">
        <f t="shared" si="34"/>
        <v>22</v>
      </c>
      <c r="G215" s="1" t="str">
        <f t="shared" si="28"/>
        <v>000000000000</v>
      </c>
      <c r="H215" s="1">
        <f t="shared" si="36"/>
        <v>213</v>
      </c>
      <c r="I215" s="1" t="str">
        <f t="shared" si="35"/>
        <v/>
      </c>
      <c r="L215" s="18"/>
      <c r="M215" s="15"/>
      <c r="N215" s="15"/>
      <c r="O215" s="15"/>
      <c r="P215" s="15"/>
      <c r="Q215" s="15"/>
      <c r="R215" s="16" t="str">
        <f>IF(ISBLANK(N215),"",VLOOKUP(DEC2HEX(HEX2DEC(N215),2),'ID names'!$B$3:$C$94,2,FALSE))</f>
        <v/>
      </c>
      <c r="S215" s="16" t="str">
        <f>IF(ISBLANK(O215),"",VLOOKUP(DEC2HEX(HEX2DEC(O215),2),'ID names'!$B$3:$C$94,2,FALSE))</f>
        <v/>
      </c>
      <c r="T215" s="16" t="str">
        <f>IF(ISBLANK(P215),"",VLOOKUP(DEC2HEX(HEX2DEC(P215),2),'ID names'!$B$3:$C$94,2,FALSE))</f>
        <v/>
      </c>
      <c r="U215" s="16" t="str">
        <f>IF(ISBLANK(Q215),"",VLOOKUP(DEC2HEX(HEX2DEC(Q215),2),'ID names'!$B$3:$C$94,2,FALSE))</f>
        <v/>
      </c>
    </row>
    <row r="216" spans="1:21">
      <c r="A216" s="1" t="str">
        <f t="shared" si="29"/>
        <v>0000</v>
      </c>
      <c r="B216" s="1" t="str">
        <f t="shared" si="30"/>
        <v>00</v>
      </c>
      <c r="C216" s="1" t="str">
        <f t="shared" si="31"/>
        <v>00</v>
      </c>
      <c r="D216" s="1" t="str">
        <f t="shared" si="32"/>
        <v>00</v>
      </c>
      <c r="E216" s="1" t="str">
        <f t="shared" si="33"/>
        <v>00</v>
      </c>
      <c r="F216" s="1">
        <f t="shared" si="34"/>
        <v>22</v>
      </c>
      <c r="G216" s="1" t="str">
        <f t="shared" si="28"/>
        <v>000000000000</v>
      </c>
      <c r="H216" s="1">
        <f t="shared" si="36"/>
        <v>214</v>
      </c>
      <c r="I216" s="1" t="str">
        <f t="shared" si="35"/>
        <v/>
      </c>
      <c r="L216" s="18"/>
      <c r="M216" s="15"/>
      <c r="N216" s="15"/>
      <c r="O216" s="15"/>
      <c r="P216" s="15"/>
      <c r="Q216" s="15"/>
      <c r="R216" s="16" t="str">
        <f>IF(ISBLANK(N216),"",VLOOKUP(DEC2HEX(HEX2DEC(N216),2),'ID names'!$B$3:$C$94,2,FALSE))</f>
        <v/>
      </c>
      <c r="S216" s="16" t="str">
        <f>IF(ISBLANK(O216),"",VLOOKUP(DEC2HEX(HEX2DEC(O216),2),'ID names'!$B$3:$C$94,2,FALSE))</f>
        <v/>
      </c>
      <c r="T216" s="16" t="str">
        <f>IF(ISBLANK(P216),"",VLOOKUP(DEC2HEX(HEX2DEC(P216),2),'ID names'!$B$3:$C$94,2,FALSE))</f>
        <v/>
      </c>
      <c r="U216" s="16" t="str">
        <f>IF(ISBLANK(Q216),"",VLOOKUP(DEC2HEX(HEX2DEC(Q216),2),'ID names'!$B$3:$C$94,2,FALSE))</f>
        <v/>
      </c>
    </row>
    <row r="217" spans="1:21">
      <c r="A217" s="1" t="str">
        <f t="shared" si="29"/>
        <v>0000</v>
      </c>
      <c r="B217" s="1" t="str">
        <f t="shared" si="30"/>
        <v>00</v>
      </c>
      <c r="C217" s="1" t="str">
        <f t="shared" si="31"/>
        <v>00</v>
      </c>
      <c r="D217" s="1" t="str">
        <f t="shared" si="32"/>
        <v>00</v>
      </c>
      <c r="E217" s="1" t="str">
        <f t="shared" si="33"/>
        <v>00</v>
      </c>
      <c r="F217" s="1">
        <f t="shared" si="34"/>
        <v>22</v>
      </c>
      <c r="G217" s="1" t="str">
        <f t="shared" si="28"/>
        <v>000000000000</v>
      </c>
      <c r="H217" s="1">
        <f t="shared" si="36"/>
        <v>215</v>
      </c>
      <c r="I217" s="1" t="str">
        <f t="shared" si="35"/>
        <v/>
      </c>
      <c r="L217" s="18"/>
      <c r="M217" s="15"/>
      <c r="N217" s="15"/>
      <c r="O217" s="15"/>
      <c r="P217" s="15"/>
      <c r="Q217" s="15"/>
      <c r="R217" s="16" t="str">
        <f>IF(ISBLANK(N217),"",VLOOKUP(DEC2HEX(HEX2DEC(N217),2),'ID names'!$B$3:$C$94,2,FALSE))</f>
        <v/>
      </c>
      <c r="S217" s="16" t="str">
        <f>IF(ISBLANK(O217),"",VLOOKUP(DEC2HEX(HEX2DEC(O217),2),'ID names'!$B$3:$C$94,2,FALSE))</f>
        <v/>
      </c>
      <c r="T217" s="16" t="str">
        <f>IF(ISBLANK(P217),"",VLOOKUP(DEC2HEX(HEX2DEC(P217),2),'ID names'!$B$3:$C$94,2,FALSE))</f>
        <v/>
      </c>
      <c r="U217" s="16" t="str">
        <f>IF(ISBLANK(Q217),"",VLOOKUP(DEC2HEX(HEX2DEC(Q217),2),'ID names'!$B$3:$C$94,2,FALSE))</f>
        <v/>
      </c>
    </row>
    <row r="218" spans="1:21">
      <c r="A218" s="1" t="str">
        <f t="shared" si="29"/>
        <v>0000</v>
      </c>
      <c r="B218" s="1" t="str">
        <f t="shared" si="30"/>
        <v>00</v>
      </c>
      <c r="C218" s="1" t="str">
        <f t="shared" si="31"/>
        <v>00</v>
      </c>
      <c r="D218" s="1" t="str">
        <f t="shared" si="32"/>
        <v>00</v>
      </c>
      <c r="E218" s="1" t="str">
        <f t="shared" si="33"/>
        <v>00</v>
      </c>
      <c r="F218" s="1">
        <f t="shared" si="34"/>
        <v>22</v>
      </c>
      <c r="G218" s="1" t="str">
        <f t="shared" si="28"/>
        <v>000000000000</v>
      </c>
      <c r="H218" s="1">
        <f t="shared" si="36"/>
        <v>216</v>
      </c>
      <c r="I218" s="1" t="str">
        <f t="shared" si="35"/>
        <v/>
      </c>
      <c r="L218" s="18"/>
      <c r="M218" s="15"/>
      <c r="N218" s="15"/>
      <c r="O218" s="15"/>
      <c r="P218" s="15"/>
      <c r="Q218" s="15"/>
      <c r="R218" s="16" t="str">
        <f>IF(ISBLANK(N218),"",VLOOKUP(DEC2HEX(HEX2DEC(N218),2),'ID names'!$B$3:$C$94,2,FALSE))</f>
        <v/>
      </c>
      <c r="S218" s="16" t="str">
        <f>IF(ISBLANK(O218),"",VLOOKUP(DEC2HEX(HEX2DEC(O218),2),'ID names'!$B$3:$C$94,2,FALSE))</f>
        <v/>
      </c>
      <c r="T218" s="16" t="str">
        <f>IF(ISBLANK(P218),"",VLOOKUP(DEC2HEX(HEX2DEC(P218),2),'ID names'!$B$3:$C$94,2,FALSE))</f>
        <v/>
      </c>
      <c r="U218" s="16" t="str">
        <f>IF(ISBLANK(Q218),"",VLOOKUP(DEC2HEX(HEX2DEC(Q218),2),'ID names'!$B$3:$C$94,2,FALSE))</f>
        <v/>
      </c>
    </row>
    <row r="219" spans="1:21">
      <c r="A219" s="1" t="str">
        <f t="shared" si="29"/>
        <v>0000</v>
      </c>
      <c r="B219" s="1" t="str">
        <f t="shared" si="30"/>
        <v>00</v>
      </c>
      <c r="C219" s="1" t="str">
        <f t="shared" si="31"/>
        <v>00</v>
      </c>
      <c r="D219" s="1" t="str">
        <f t="shared" si="32"/>
        <v>00</v>
      </c>
      <c r="E219" s="1" t="str">
        <f t="shared" si="33"/>
        <v>00</v>
      </c>
      <c r="F219" s="1">
        <f t="shared" si="34"/>
        <v>22</v>
      </c>
      <c r="G219" s="1" t="str">
        <f t="shared" si="28"/>
        <v>000000000000</v>
      </c>
      <c r="H219" s="1">
        <f t="shared" si="36"/>
        <v>217</v>
      </c>
      <c r="I219" s="1" t="str">
        <f t="shared" si="35"/>
        <v/>
      </c>
      <c r="L219" s="18"/>
      <c r="M219" s="15"/>
      <c r="N219" s="15"/>
      <c r="O219" s="15"/>
      <c r="P219" s="15"/>
      <c r="Q219" s="15"/>
      <c r="R219" s="16" t="str">
        <f>IF(ISBLANK(N219),"",VLOOKUP(DEC2HEX(HEX2DEC(N219),2),'ID names'!$B$3:$C$94,2,FALSE))</f>
        <v/>
      </c>
      <c r="S219" s="16" t="str">
        <f>IF(ISBLANK(O219),"",VLOOKUP(DEC2HEX(HEX2DEC(O219),2),'ID names'!$B$3:$C$94,2,FALSE))</f>
        <v/>
      </c>
      <c r="T219" s="16" t="str">
        <f>IF(ISBLANK(P219),"",VLOOKUP(DEC2HEX(HEX2DEC(P219),2),'ID names'!$B$3:$C$94,2,FALSE))</f>
        <v/>
      </c>
      <c r="U219" s="16" t="str">
        <f>IF(ISBLANK(Q219),"",VLOOKUP(DEC2HEX(HEX2DEC(Q219),2),'ID names'!$B$3:$C$94,2,FALSE))</f>
        <v/>
      </c>
    </row>
    <row r="220" spans="1:21">
      <c r="A220" s="1" t="str">
        <f t="shared" si="29"/>
        <v>0000</v>
      </c>
      <c r="B220" s="1" t="str">
        <f t="shared" si="30"/>
        <v>00</v>
      </c>
      <c r="C220" s="1" t="str">
        <f t="shared" si="31"/>
        <v>00</v>
      </c>
      <c r="D220" s="1" t="str">
        <f t="shared" si="32"/>
        <v>00</v>
      </c>
      <c r="E220" s="1" t="str">
        <f t="shared" si="33"/>
        <v>00</v>
      </c>
      <c r="F220" s="1">
        <f t="shared" si="34"/>
        <v>22</v>
      </c>
      <c r="G220" s="1" t="str">
        <f t="shared" si="28"/>
        <v>000000000000</v>
      </c>
      <c r="H220" s="1">
        <f t="shared" si="36"/>
        <v>218</v>
      </c>
      <c r="I220" s="1" t="str">
        <f t="shared" si="35"/>
        <v/>
      </c>
      <c r="L220" s="18"/>
      <c r="M220" s="15"/>
      <c r="N220" s="15"/>
      <c r="O220" s="15"/>
      <c r="P220" s="15"/>
      <c r="Q220" s="15"/>
      <c r="R220" s="16" t="str">
        <f>IF(ISBLANK(N220),"",VLOOKUP(DEC2HEX(HEX2DEC(N220),2),'ID names'!$B$3:$C$94,2,FALSE))</f>
        <v/>
      </c>
      <c r="S220" s="16" t="str">
        <f>IF(ISBLANK(O220),"",VLOOKUP(DEC2HEX(HEX2DEC(O220),2),'ID names'!$B$3:$C$94,2,FALSE))</f>
        <v/>
      </c>
      <c r="T220" s="16" t="str">
        <f>IF(ISBLANK(P220),"",VLOOKUP(DEC2HEX(HEX2DEC(P220),2),'ID names'!$B$3:$C$94,2,FALSE))</f>
        <v/>
      </c>
      <c r="U220" s="16" t="str">
        <f>IF(ISBLANK(Q220),"",VLOOKUP(DEC2HEX(HEX2DEC(Q220),2),'ID names'!$B$3:$C$94,2,FALSE))</f>
        <v/>
      </c>
    </row>
    <row r="221" spans="1:21">
      <c r="A221" s="1" t="str">
        <f t="shared" si="29"/>
        <v>0000</v>
      </c>
      <c r="B221" s="1" t="str">
        <f t="shared" si="30"/>
        <v>00</v>
      </c>
      <c r="C221" s="1" t="str">
        <f t="shared" si="31"/>
        <v>00</v>
      </c>
      <c r="D221" s="1" t="str">
        <f t="shared" si="32"/>
        <v>00</v>
      </c>
      <c r="E221" s="1" t="str">
        <f t="shared" si="33"/>
        <v>00</v>
      </c>
      <c r="F221" s="1">
        <f t="shared" si="34"/>
        <v>22</v>
      </c>
      <c r="G221" s="1" t="str">
        <f t="shared" si="28"/>
        <v>000000000000</v>
      </c>
      <c r="H221" s="1">
        <f t="shared" si="36"/>
        <v>219</v>
      </c>
      <c r="I221" s="1" t="str">
        <f t="shared" si="35"/>
        <v/>
      </c>
      <c r="L221" s="18"/>
      <c r="M221" s="15"/>
      <c r="N221" s="15"/>
      <c r="O221" s="15"/>
      <c r="P221" s="15"/>
      <c r="Q221" s="15"/>
      <c r="R221" s="16" t="str">
        <f>IF(ISBLANK(N221),"",VLOOKUP(DEC2HEX(HEX2DEC(N221),2),'ID names'!$B$3:$C$94,2,FALSE))</f>
        <v/>
      </c>
      <c r="S221" s="16" t="str">
        <f>IF(ISBLANK(O221),"",VLOOKUP(DEC2HEX(HEX2DEC(O221),2),'ID names'!$B$3:$C$94,2,FALSE))</f>
        <v/>
      </c>
      <c r="T221" s="16" t="str">
        <f>IF(ISBLANK(P221),"",VLOOKUP(DEC2HEX(HEX2DEC(P221),2),'ID names'!$B$3:$C$94,2,FALSE))</f>
        <v/>
      </c>
      <c r="U221" s="16" t="str">
        <f>IF(ISBLANK(Q221),"",VLOOKUP(DEC2HEX(HEX2DEC(Q221),2),'ID names'!$B$3:$C$94,2,FALSE))</f>
        <v/>
      </c>
    </row>
    <row r="222" spans="1:21">
      <c r="A222" s="1" t="str">
        <f t="shared" si="29"/>
        <v>0000</v>
      </c>
      <c r="B222" s="1" t="str">
        <f t="shared" si="30"/>
        <v>00</v>
      </c>
      <c r="C222" s="1" t="str">
        <f t="shared" si="31"/>
        <v>00</v>
      </c>
      <c r="D222" s="1" t="str">
        <f t="shared" si="32"/>
        <v>00</v>
      </c>
      <c r="E222" s="1" t="str">
        <f t="shared" si="33"/>
        <v>00</v>
      </c>
      <c r="F222" s="1">
        <f t="shared" si="34"/>
        <v>22</v>
      </c>
      <c r="G222" s="1" t="str">
        <f t="shared" si="28"/>
        <v>000000000000</v>
      </c>
      <c r="H222" s="1">
        <f t="shared" si="36"/>
        <v>220</v>
      </c>
      <c r="I222" s="1" t="str">
        <f t="shared" si="35"/>
        <v/>
      </c>
      <c r="L222" s="18"/>
      <c r="M222" s="15"/>
      <c r="N222" s="15"/>
      <c r="O222" s="15"/>
      <c r="P222" s="15"/>
      <c r="Q222" s="15"/>
      <c r="R222" s="16" t="str">
        <f>IF(ISBLANK(N222),"",VLOOKUP(DEC2HEX(HEX2DEC(N222),2),'ID names'!$B$3:$C$94,2,FALSE))</f>
        <v/>
      </c>
      <c r="S222" s="16" t="str">
        <f>IF(ISBLANK(O222),"",VLOOKUP(DEC2HEX(HEX2DEC(O222),2),'ID names'!$B$3:$C$94,2,FALSE))</f>
        <v/>
      </c>
      <c r="T222" s="16" t="str">
        <f>IF(ISBLANK(P222),"",VLOOKUP(DEC2HEX(HEX2DEC(P222),2),'ID names'!$B$3:$C$94,2,FALSE))</f>
        <v/>
      </c>
      <c r="U222" s="16" t="str">
        <f>IF(ISBLANK(Q222),"",VLOOKUP(DEC2HEX(HEX2DEC(Q222),2),'ID names'!$B$3:$C$94,2,FALSE))</f>
        <v/>
      </c>
    </row>
    <row r="223" spans="1:21">
      <c r="A223" s="1" t="str">
        <f t="shared" si="29"/>
        <v>0000</v>
      </c>
      <c r="B223" s="1" t="str">
        <f t="shared" si="30"/>
        <v>00</v>
      </c>
      <c r="C223" s="1" t="str">
        <f t="shared" si="31"/>
        <v>00</v>
      </c>
      <c r="D223" s="1" t="str">
        <f t="shared" si="32"/>
        <v>00</v>
      </c>
      <c r="E223" s="1" t="str">
        <f t="shared" si="33"/>
        <v>00</v>
      </c>
      <c r="F223" s="1">
        <f t="shared" si="34"/>
        <v>22</v>
      </c>
      <c r="G223" s="1" t="str">
        <f t="shared" si="28"/>
        <v>000000000000</v>
      </c>
      <c r="H223" s="1">
        <f t="shared" si="36"/>
        <v>221</v>
      </c>
      <c r="I223" s="1" t="str">
        <f t="shared" si="35"/>
        <v/>
      </c>
      <c r="L223" s="18"/>
      <c r="M223" s="15"/>
      <c r="N223" s="15"/>
      <c r="O223" s="15"/>
      <c r="P223" s="15"/>
      <c r="Q223" s="15"/>
      <c r="R223" s="16" t="str">
        <f>IF(ISBLANK(N223),"",VLOOKUP(DEC2HEX(HEX2DEC(N223),2),'ID names'!$B$3:$C$94,2,FALSE))</f>
        <v/>
      </c>
      <c r="S223" s="16" t="str">
        <f>IF(ISBLANK(O223),"",VLOOKUP(DEC2HEX(HEX2DEC(O223),2),'ID names'!$B$3:$C$94,2,FALSE))</f>
        <v/>
      </c>
      <c r="T223" s="16" t="str">
        <f>IF(ISBLANK(P223),"",VLOOKUP(DEC2HEX(HEX2DEC(P223),2),'ID names'!$B$3:$C$94,2,FALSE))</f>
        <v/>
      </c>
      <c r="U223" s="16" t="str">
        <f>IF(ISBLANK(Q223),"",VLOOKUP(DEC2HEX(HEX2DEC(Q223),2),'ID names'!$B$3:$C$94,2,FALSE))</f>
        <v/>
      </c>
    </row>
    <row r="224" spans="1:21">
      <c r="A224" s="1" t="str">
        <f t="shared" si="29"/>
        <v>0000</v>
      </c>
      <c r="B224" s="1" t="str">
        <f t="shared" si="30"/>
        <v>00</v>
      </c>
      <c r="C224" s="1" t="str">
        <f t="shared" si="31"/>
        <v>00</v>
      </c>
      <c r="D224" s="1" t="str">
        <f t="shared" si="32"/>
        <v>00</v>
      </c>
      <c r="E224" s="1" t="str">
        <f t="shared" si="33"/>
        <v>00</v>
      </c>
      <c r="F224" s="1">
        <f t="shared" si="34"/>
        <v>22</v>
      </c>
      <c r="G224" s="1" t="str">
        <f t="shared" si="28"/>
        <v>000000000000</v>
      </c>
      <c r="H224" s="1">
        <f t="shared" si="36"/>
        <v>222</v>
      </c>
      <c r="I224" s="1" t="str">
        <f t="shared" si="35"/>
        <v/>
      </c>
      <c r="L224" s="18"/>
      <c r="M224" s="15"/>
      <c r="N224" s="15"/>
      <c r="O224" s="15"/>
      <c r="P224" s="15"/>
      <c r="Q224" s="15"/>
      <c r="R224" s="16" t="str">
        <f>IF(ISBLANK(N224),"",VLOOKUP(DEC2HEX(HEX2DEC(N224),2),'ID names'!$B$3:$C$94,2,FALSE))</f>
        <v/>
      </c>
      <c r="S224" s="16" t="str">
        <f>IF(ISBLANK(O224),"",VLOOKUP(DEC2HEX(HEX2DEC(O224),2),'ID names'!$B$3:$C$94,2,FALSE))</f>
        <v/>
      </c>
      <c r="T224" s="16" t="str">
        <f>IF(ISBLANK(P224),"",VLOOKUP(DEC2HEX(HEX2DEC(P224),2),'ID names'!$B$3:$C$94,2,FALSE))</f>
        <v/>
      </c>
      <c r="U224" s="16" t="str">
        <f>IF(ISBLANK(Q224),"",VLOOKUP(DEC2HEX(HEX2DEC(Q224),2),'ID names'!$B$3:$C$94,2,FALSE))</f>
        <v/>
      </c>
    </row>
    <row r="225" spans="1:21">
      <c r="A225" s="1" t="str">
        <f t="shared" si="29"/>
        <v>0000</v>
      </c>
      <c r="B225" s="1" t="str">
        <f t="shared" si="30"/>
        <v>00</v>
      </c>
      <c r="C225" s="1" t="str">
        <f t="shared" si="31"/>
        <v>00</v>
      </c>
      <c r="D225" s="1" t="str">
        <f t="shared" si="32"/>
        <v>00</v>
      </c>
      <c r="E225" s="1" t="str">
        <f t="shared" si="33"/>
        <v>00</v>
      </c>
      <c r="F225" s="1">
        <f t="shared" si="34"/>
        <v>22</v>
      </c>
      <c r="G225" s="1" t="str">
        <f t="shared" si="28"/>
        <v>000000000000</v>
      </c>
      <c r="H225" s="1">
        <f t="shared" si="36"/>
        <v>223</v>
      </c>
      <c r="I225" s="1" t="str">
        <f t="shared" si="35"/>
        <v/>
      </c>
      <c r="L225" s="18"/>
      <c r="M225" s="15"/>
      <c r="N225" s="15"/>
      <c r="O225" s="15"/>
      <c r="P225" s="15"/>
      <c r="Q225" s="15"/>
      <c r="R225" s="16" t="str">
        <f>IF(ISBLANK(N225),"",VLOOKUP(DEC2HEX(HEX2DEC(N225),2),'ID names'!$B$3:$C$94,2,FALSE))</f>
        <v/>
      </c>
      <c r="S225" s="16" t="str">
        <f>IF(ISBLANK(O225),"",VLOOKUP(DEC2HEX(HEX2DEC(O225),2),'ID names'!$B$3:$C$94,2,FALSE))</f>
        <v/>
      </c>
      <c r="T225" s="16" t="str">
        <f>IF(ISBLANK(P225),"",VLOOKUP(DEC2HEX(HEX2DEC(P225),2),'ID names'!$B$3:$C$94,2,FALSE))</f>
        <v/>
      </c>
      <c r="U225" s="16" t="str">
        <f>IF(ISBLANK(Q225),"",VLOOKUP(DEC2HEX(HEX2DEC(Q225),2),'ID names'!$B$3:$C$94,2,FALSE))</f>
        <v/>
      </c>
    </row>
    <row r="226" spans="1:21">
      <c r="A226" s="1" t="str">
        <f t="shared" si="29"/>
        <v>0000</v>
      </c>
      <c r="B226" s="1" t="str">
        <f t="shared" si="30"/>
        <v>00</v>
      </c>
      <c r="C226" s="1" t="str">
        <f t="shared" si="31"/>
        <v>00</v>
      </c>
      <c r="D226" s="1" t="str">
        <f t="shared" si="32"/>
        <v>00</v>
      </c>
      <c r="E226" s="1" t="str">
        <f t="shared" si="33"/>
        <v>00</v>
      </c>
      <c r="F226" s="1">
        <f t="shared" si="34"/>
        <v>22</v>
      </c>
      <c r="G226" s="1" t="str">
        <f t="shared" si="28"/>
        <v>000000000000</v>
      </c>
      <c r="H226" s="1">
        <f t="shared" si="36"/>
        <v>224</v>
      </c>
      <c r="I226" s="1" t="str">
        <f t="shared" si="35"/>
        <v/>
      </c>
      <c r="L226" s="18"/>
      <c r="M226" s="15"/>
      <c r="N226" s="15"/>
      <c r="O226" s="15"/>
      <c r="P226" s="15"/>
      <c r="Q226" s="15"/>
      <c r="R226" s="16" t="str">
        <f>IF(ISBLANK(N226),"",VLOOKUP(DEC2HEX(HEX2DEC(N226),2),'ID names'!$B$3:$C$94,2,FALSE))</f>
        <v/>
      </c>
      <c r="S226" s="16" t="str">
        <f>IF(ISBLANK(O226),"",VLOOKUP(DEC2HEX(HEX2DEC(O226),2),'ID names'!$B$3:$C$94,2,FALSE))</f>
        <v/>
      </c>
      <c r="T226" s="16" t="str">
        <f>IF(ISBLANK(P226),"",VLOOKUP(DEC2HEX(HEX2DEC(P226),2),'ID names'!$B$3:$C$94,2,FALSE))</f>
        <v/>
      </c>
      <c r="U226" s="16" t="str">
        <f>IF(ISBLANK(Q226),"",VLOOKUP(DEC2HEX(HEX2DEC(Q226),2),'ID names'!$B$3:$C$94,2,FALSE))</f>
        <v/>
      </c>
    </row>
    <row r="227" spans="1:21">
      <c r="A227" s="1" t="str">
        <f t="shared" si="29"/>
        <v>0000</v>
      </c>
      <c r="B227" s="1" t="str">
        <f t="shared" si="30"/>
        <v>00</v>
      </c>
      <c r="C227" s="1" t="str">
        <f t="shared" si="31"/>
        <v>00</v>
      </c>
      <c r="D227" s="1" t="str">
        <f t="shared" si="32"/>
        <v>00</v>
      </c>
      <c r="E227" s="1" t="str">
        <f t="shared" si="33"/>
        <v>00</v>
      </c>
      <c r="F227" s="1">
        <f t="shared" si="34"/>
        <v>22</v>
      </c>
      <c r="G227" s="1" t="str">
        <f t="shared" si="28"/>
        <v>000000000000</v>
      </c>
      <c r="H227" s="1">
        <f t="shared" si="36"/>
        <v>225</v>
      </c>
      <c r="I227" s="1" t="str">
        <f t="shared" si="35"/>
        <v/>
      </c>
      <c r="L227" s="18"/>
      <c r="M227" s="15"/>
      <c r="N227" s="15"/>
      <c r="O227" s="15"/>
      <c r="P227" s="15"/>
      <c r="Q227" s="15"/>
      <c r="R227" s="16" t="str">
        <f>IF(ISBLANK(N227),"",VLOOKUP(DEC2HEX(HEX2DEC(N227),2),'ID names'!$B$3:$C$94,2,FALSE))</f>
        <v/>
      </c>
      <c r="S227" s="16" t="str">
        <f>IF(ISBLANK(O227),"",VLOOKUP(DEC2HEX(HEX2DEC(O227),2),'ID names'!$B$3:$C$94,2,FALSE))</f>
        <v/>
      </c>
      <c r="T227" s="16" t="str">
        <f>IF(ISBLANK(P227),"",VLOOKUP(DEC2HEX(HEX2DEC(P227),2),'ID names'!$B$3:$C$94,2,FALSE))</f>
        <v/>
      </c>
      <c r="U227" s="16" t="str">
        <f>IF(ISBLANK(Q227),"",VLOOKUP(DEC2HEX(HEX2DEC(Q227),2),'ID names'!$B$3:$C$94,2,FALSE))</f>
        <v/>
      </c>
    </row>
    <row r="228" spans="1:21">
      <c r="A228" s="1" t="str">
        <f t="shared" ref="A228:A251" si="37">DEC2HEX(HEX2DEC(INDEX(M:M,ROW())),4)</f>
        <v>0000</v>
      </c>
      <c r="B228" s="1" t="str">
        <f t="shared" ref="B228:B251" si="38">DEC2HEX(HEX2DEC(INDEX(N:N,ROW())),2)</f>
        <v>00</v>
      </c>
      <c r="C228" s="1" t="str">
        <f t="shared" ref="C228:C251" si="39">DEC2HEX(HEX2DEC(INDEX(O:O,ROW())),2)</f>
        <v>00</v>
      </c>
      <c r="D228" s="1" t="str">
        <f t="shared" ref="D228:D251" si="40">DEC2HEX(HEX2DEC(INDEX(P:P,ROW())),2)</f>
        <v>00</v>
      </c>
      <c r="E228" s="1" t="str">
        <f t="shared" ref="E228:E251" si="41">DEC2HEX(HEX2DEC(INDEX(Q:Q,ROW())),2)</f>
        <v>00</v>
      </c>
      <c r="F228" s="1">
        <f t="shared" si="34"/>
        <v>22</v>
      </c>
      <c r="G228" s="1" t="str">
        <f t="shared" si="28"/>
        <v>000000000000</v>
      </c>
      <c r="H228" s="1">
        <f t="shared" si="36"/>
        <v>226</v>
      </c>
      <c r="I228" s="1" t="str">
        <f t="shared" si="35"/>
        <v/>
      </c>
      <c r="L228" s="18"/>
      <c r="M228" s="15"/>
      <c r="N228" s="15"/>
      <c r="O228" s="15"/>
      <c r="P228" s="15"/>
      <c r="Q228" s="15"/>
      <c r="R228" s="16" t="str">
        <f>IF(ISBLANK(N228),"",VLOOKUP(DEC2HEX(HEX2DEC(N228),2),'ID names'!$B$3:$C$94,2,FALSE))</f>
        <v/>
      </c>
      <c r="S228" s="16" t="str">
        <f>IF(ISBLANK(O228),"",VLOOKUP(DEC2HEX(HEX2DEC(O228),2),'ID names'!$B$3:$C$94,2,FALSE))</f>
        <v/>
      </c>
      <c r="T228" s="16" t="str">
        <f>IF(ISBLANK(P228),"",VLOOKUP(DEC2HEX(HEX2DEC(P228),2),'ID names'!$B$3:$C$94,2,FALSE))</f>
        <v/>
      </c>
      <c r="U228" s="16" t="str">
        <f>IF(ISBLANK(Q228),"",VLOOKUP(DEC2HEX(HEX2DEC(Q228),2),'ID names'!$B$3:$C$94,2,FALSE))</f>
        <v/>
      </c>
    </row>
    <row r="229" spans="1:21">
      <c r="A229" s="1" t="str">
        <f t="shared" si="37"/>
        <v>0000</v>
      </c>
      <c r="B229" s="1" t="str">
        <f t="shared" si="38"/>
        <v>00</v>
      </c>
      <c r="C229" s="1" t="str">
        <f t="shared" si="39"/>
        <v>00</v>
      </c>
      <c r="D229" s="1" t="str">
        <f t="shared" si="40"/>
        <v>00</v>
      </c>
      <c r="E229" s="1" t="str">
        <f t="shared" si="41"/>
        <v>00</v>
      </c>
      <c r="F229" s="1">
        <f t="shared" si="34"/>
        <v>22</v>
      </c>
      <c r="G229" s="1" t="str">
        <f t="shared" si="28"/>
        <v>000000000000</v>
      </c>
      <c r="H229" s="1">
        <f t="shared" si="36"/>
        <v>227</v>
      </c>
      <c r="I229" s="1" t="str">
        <f t="shared" si="35"/>
        <v/>
      </c>
      <c r="L229" s="18"/>
      <c r="M229" s="15"/>
      <c r="N229" s="15"/>
      <c r="O229" s="15"/>
      <c r="P229" s="15"/>
      <c r="Q229" s="15"/>
      <c r="R229" s="16" t="str">
        <f>IF(ISBLANK(N229),"",VLOOKUP(DEC2HEX(HEX2DEC(N229),2),'ID names'!$B$3:$C$94,2,FALSE))</f>
        <v/>
      </c>
      <c r="S229" s="16" t="str">
        <f>IF(ISBLANK(O229),"",VLOOKUP(DEC2HEX(HEX2DEC(O229),2),'ID names'!$B$3:$C$94,2,FALSE))</f>
        <v/>
      </c>
      <c r="T229" s="16" t="str">
        <f>IF(ISBLANK(P229),"",VLOOKUP(DEC2HEX(HEX2DEC(P229),2),'ID names'!$B$3:$C$94,2,FALSE))</f>
        <v/>
      </c>
      <c r="U229" s="16" t="str">
        <f>IF(ISBLANK(Q229),"",VLOOKUP(DEC2HEX(HEX2DEC(Q229),2),'ID names'!$B$3:$C$94,2,FALSE))</f>
        <v/>
      </c>
    </row>
    <row r="230" spans="1:21">
      <c r="A230" s="1" t="str">
        <f t="shared" si="37"/>
        <v>0000</v>
      </c>
      <c r="B230" s="1" t="str">
        <f t="shared" si="38"/>
        <v>00</v>
      </c>
      <c r="C230" s="1" t="str">
        <f t="shared" si="39"/>
        <v>00</v>
      </c>
      <c r="D230" s="1" t="str">
        <f t="shared" si="40"/>
        <v>00</v>
      </c>
      <c r="E230" s="1" t="str">
        <f t="shared" si="41"/>
        <v>00</v>
      </c>
      <c r="F230" s="1">
        <f t="shared" si="34"/>
        <v>22</v>
      </c>
      <c r="G230" s="1" t="str">
        <f t="shared" si="28"/>
        <v>000000000000</v>
      </c>
      <c r="H230" s="1">
        <f t="shared" si="36"/>
        <v>228</v>
      </c>
      <c r="I230" s="1" t="str">
        <f t="shared" si="35"/>
        <v/>
      </c>
      <c r="L230" s="18"/>
      <c r="M230" s="15"/>
      <c r="N230" s="15"/>
      <c r="O230" s="15"/>
      <c r="P230" s="15"/>
      <c r="Q230" s="15"/>
      <c r="R230" s="16" t="str">
        <f>IF(ISBLANK(N230),"",VLOOKUP(DEC2HEX(HEX2DEC(N230),2),'ID names'!$B$3:$C$94,2,FALSE))</f>
        <v/>
      </c>
      <c r="S230" s="16" t="str">
        <f>IF(ISBLANK(O230),"",VLOOKUP(DEC2HEX(HEX2DEC(O230),2),'ID names'!$B$3:$C$94,2,FALSE))</f>
        <v/>
      </c>
      <c r="T230" s="16" t="str">
        <f>IF(ISBLANK(P230),"",VLOOKUP(DEC2HEX(HEX2DEC(P230),2),'ID names'!$B$3:$C$94,2,FALSE))</f>
        <v/>
      </c>
      <c r="U230" s="16" t="str">
        <f>IF(ISBLANK(Q230),"",VLOOKUP(DEC2HEX(HEX2DEC(Q230),2),'ID names'!$B$3:$C$94,2,FALSE))</f>
        <v/>
      </c>
    </row>
    <row r="231" spans="1:21">
      <c r="A231" s="1" t="str">
        <f t="shared" si="37"/>
        <v>0000</v>
      </c>
      <c r="B231" s="1" t="str">
        <f t="shared" si="38"/>
        <v>00</v>
      </c>
      <c r="C231" s="1" t="str">
        <f t="shared" si="39"/>
        <v>00</v>
      </c>
      <c r="D231" s="1" t="str">
        <f t="shared" si="40"/>
        <v>00</v>
      </c>
      <c r="E231" s="1" t="str">
        <f t="shared" si="41"/>
        <v>00</v>
      </c>
      <c r="F231" s="1">
        <f t="shared" si="34"/>
        <v>22</v>
      </c>
      <c r="G231" s="1" t="str">
        <f t="shared" si="28"/>
        <v>000000000000</v>
      </c>
      <c r="H231" s="1">
        <f t="shared" si="36"/>
        <v>229</v>
      </c>
      <c r="I231" s="1" t="str">
        <f t="shared" si="35"/>
        <v/>
      </c>
      <c r="L231" s="18"/>
      <c r="M231" s="15"/>
      <c r="N231" s="15"/>
      <c r="O231" s="15"/>
      <c r="P231" s="15"/>
      <c r="Q231" s="15"/>
      <c r="R231" s="16" t="str">
        <f>IF(ISBLANK(N231),"",VLOOKUP(DEC2HEX(HEX2DEC(N231),2),'ID names'!$B$3:$C$94,2,FALSE))</f>
        <v/>
      </c>
      <c r="S231" s="16" t="str">
        <f>IF(ISBLANK(O231),"",VLOOKUP(DEC2HEX(HEX2DEC(O231),2),'ID names'!$B$3:$C$94,2,FALSE))</f>
        <v/>
      </c>
      <c r="T231" s="16" t="str">
        <f>IF(ISBLANK(P231),"",VLOOKUP(DEC2HEX(HEX2DEC(P231),2),'ID names'!$B$3:$C$94,2,FALSE))</f>
        <v/>
      </c>
      <c r="U231" s="16" t="str">
        <f>IF(ISBLANK(Q231),"",VLOOKUP(DEC2HEX(HEX2DEC(Q231),2),'ID names'!$B$3:$C$94,2,FALSE))</f>
        <v/>
      </c>
    </row>
    <row r="232" spans="1:21">
      <c r="A232" s="1" t="str">
        <f t="shared" si="37"/>
        <v>0000</v>
      </c>
      <c r="B232" s="1" t="str">
        <f t="shared" si="38"/>
        <v>00</v>
      </c>
      <c r="C232" s="1" t="str">
        <f t="shared" si="39"/>
        <v>00</v>
      </c>
      <c r="D232" s="1" t="str">
        <f t="shared" si="40"/>
        <v>00</v>
      </c>
      <c r="E232" s="1" t="str">
        <f t="shared" si="41"/>
        <v>00</v>
      </c>
      <c r="F232" s="1">
        <f t="shared" si="34"/>
        <v>22</v>
      </c>
      <c r="G232" s="1" t="str">
        <f t="shared" si="28"/>
        <v>000000000000</v>
      </c>
      <c r="H232" s="1">
        <f t="shared" si="36"/>
        <v>230</v>
      </c>
      <c r="I232" s="1" t="str">
        <f t="shared" si="35"/>
        <v/>
      </c>
      <c r="L232" s="18"/>
      <c r="M232" s="15"/>
      <c r="N232" s="15"/>
      <c r="O232" s="15"/>
      <c r="P232" s="15"/>
      <c r="Q232" s="15"/>
      <c r="R232" s="16" t="str">
        <f>IF(ISBLANK(N232),"",VLOOKUP(DEC2HEX(HEX2DEC(N232),2),'ID names'!$B$3:$C$94,2,FALSE))</f>
        <v/>
      </c>
      <c r="S232" s="16" t="str">
        <f>IF(ISBLANK(O232),"",VLOOKUP(DEC2HEX(HEX2DEC(O232),2),'ID names'!$B$3:$C$94,2,FALSE))</f>
        <v/>
      </c>
      <c r="T232" s="16" t="str">
        <f>IF(ISBLANK(P232),"",VLOOKUP(DEC2HEX(HEX2DEC(P232),2),'ID names'!$B$3:$C$94,2,FALSE))</f>
        <v/>
      </c>
      <c r="U232" s="16" t="str">
        <f>IF(ISBLANK(Q232),"",VLOOKUP(DEC2HEX(HEX2DEC(Q232),2),'ID names'!$B$3:$C$94,2,FALSE))</f>
        <v/>
      </c>
    </row>
    <row r="233" spans="1:21">
      <c r="A233" s="1" t="str">
        <f t="shared" si="37"/>
        <v>0000</v>
      </c>
      <c r="B233" s="1" t="str">
        <f t="shared" si="38"/>
        <v>00</v>
      </c>
      <c r="C233" s="1" t="str">
        <f t="shared" si="39"/>
        <v>00</v>
      </c>
      <c r="D233" s="1" t="str">
        <f t="shared" si="40"/>
        <v>00</v>
      </c>
      <c r="E233" s="1" t="str">
        <f t="shared" si="41"/>
        <v>00</v>
      </c>
      <c r="F233" s="1">
        <f t="shared" si="34"/>
        <v>22</v>
      </c>
      <c r="G233" s="1" t="str">
        <f t="shared" si="28"/>
        <v>000000000000</v>
      </c>
      <c r="H233" s="1">
        <f t="shared" si="36"/>
        <v>231</v>
      </c>
      <c r="I233" s="1" t="str">
        <f t="shared" si="35"/>
        <v/>
      </c>
      <c r="L233" s="18"/>
      <c r="M233" s="15"/>
      <c r="N233" s="15"/>
      <c r="O233" s="15"/>
      <c r="P233" s="15"/>
      <c r="Q233" s="15"/>
      <c r="R233" s="16" t="str">
        <f>IF(ISBLANK(N233),"",VLOOKUP(DEC2HEX(HEX2DEC(N233),2),'ID names'!$B$3:$C$94,2,FALSE))</f>
        <v/>
      </c>
      <c r="S233" s="16" t="str">
        <f>IF(ISBLANK(O233),"",VLOOKUP(DEC2HEX(HEX2DEC(O233),2),'ID names'!$B$3:$C$94,2,FALSE))</f>
        <v/>
      </c>
      <c r="T233" s="16" t="str">
        <f>IF(ISBLANK(P233),"",VLOOKUP(DEC2HEX(HEX2DEC(P233),2),'ID names'!$B$3:$C$94,2,FALSE))</f>
        <v/>
      </c>
      <c r="U233" s="16" t="str">
        <f>IF(ISBLANK(Q233),"",VLOOKUP(DEC2HEX(HEX2DEC(Q233),2),'ID names'!$B$3:$C$94,2,FALSE))</f>
        <v/>
      </c>
    </row>
    <row r="234" spans="1:21">
      <c r="A234" s="1" t="str">
        <f t="shared" si="37"/>
        <v>0000</v>
      </c>
      <c r="B234" s="1" t="str">
        <f t="shared" si="38"/>
        <v>00</v>
      </c>
      <c r="C234" s="1" t="str">
        <f t="shared" si="39"/>
        <v>00</v>
      </c>
      <c r="D234" s="1" t="str">
        <f t="shared" si="40"/>
        <v>00</v>
      </c>
      <c r="E234" s="1" t="str">
        <f t="shared" si="41"/>
        <v>00</v>
      </c>
      <c r="F234" s="1">
        <f t="shared" si="34"/>
        <v>22</v>
      </c>
      <c r="G234" s="1" t="str">
        <f t="shared" ref="G234:G251" si="42">RIGHT(A234,2)&amp;LEFT(A234,2)&amp;B234&amp;C234&amp;D234&amp;E234</f>
        <v>000000000000</v>
      </c>
      <c r="H234" s="1">
        <f t="shared" si="36"/>
        <v>232</v>
      </c>
      <c r="I234" s="1" t="str">
        <f t="shared" si="35"/>
        <v/>
      </c>
      <c r="L234" s="18"/>
      <c r="M234" s="15"/>
      <c r="N234" s="15"/>
      <c r="O234" s="15"/>
      <c r="P234" s="15"/>
      <c r="Q234" s="15"/>
      <c r="R234" s="16" t="str">
        <f>IF(ISBLANK(N234),"",VLOOKUP(DEC2HEX(HEX2DEC(N234),2),'ID names'!$B$3:$C$94,2,FALSE))</f>
        <v/>
      </c>
      <c r="S234" s="16" t="str">
        <f>IF(ISBLANK(O234),"",VLOOKUP(DEC2HEX(HEX2DEC(O234),2),'ID names'!$B$3:$C$94,2,FALSE))</f>
        <v/>
      </c>
      <c r="T234" s="16" t="str">
        <f>IF(ISBLANK(P234),"",VLOOKUP(DEC2HEX(HEX2DEC(P234),2),'ID names'!$B$3:$C$94,2,FALSE))</f>
        <v/>
      </c>
      <c r="U234" s="16" t="str">
        <f>IF(ISBLANK(Q234),"",VLOOKUP(DEC2HEX(HEX2DEC(Q234),2),'ID names'!$B$3:$C$94,2,FALSE))</f>
        <v/>
      </c>
    </row>
    <row r="235" spans="1:21">
      <c r="A235" s="1" t="str">
        <f t="shared" si="37"/>
        <v>0000</v>
      </c>
      <c r="B235" s="1" t="str">
        <f t="shared" si="38"/>
        <v>00</v>
      </c>
      <c r="C235" s="1" t="str">
        <f t="shared" si="39"/>
        <v>00</v>
      </c>
      <c r="D235" s="1" t="str">
        <f t="shared" si="40"/>
        <v>00</v>
      </c>
      <c r="E235" s="1" t="str">
        <f t="shared" si="41"/>
        <v>00</v>
      </c>
      <c r="F235" s="1">
        <f t="shared" si="34"/>
        <v>22</v>
      </c>
      <c r="G235" s="1" t="str">
        <f t="shared" si="42"/>
        <v>000000000000</v>
      </c>
      <c r="H235" s="1">
        <f t="shared" si="36"/>
        <v>233</v>
      </c>
      <c r="I235" s="1" t="str">
        <f t="shared" si="35"/>
        <v/>
      </c>
      <c r="L235" s="18"/>
      <c r="M235" s="15"/>
      <c r="N235" s="15"/>
      <c r="O235" s="15"/>
      <c r="P235" s="15"/>
      <c r="Q235" s="15"/>
      <c r="R235" s="16" t="str">
        <f>IF(ISBLANK(N235),"",VLOOKUP(DEC2HEX(HEX2DEC(N235),2),'ID names'!$B$3:$C$94,2,FALSE))</f>
        <v/>
      </c>
      <c r="S235" s="16" t="str">
        <f>IF(ISBLANK(O235),"",VLOOKUP(DEC2HEX(HEX2DEC(O235),2),'ID names'!$B$3:$C$94,2,FALSE))</f>
        <v/>
      </c>
      <c r="T235" s="16" t="str">
        <f>IF(ISBLANK(P235),"",VLOOKUP(DEC2HEX(HEX2DEC(P235),2),'ID names'!$B$3:$C$94,2,FALSE))</f>
        <v/>
      </c>
      <c r="U235" s="16" t="str">
        <f>IF(ISBLANK(Q235),"",VLOOKUP(DEC2HEX(HEX2DEC(Q235),2),'ID names'!$B$3:$C$94,2,FALSE))</f>
        <v/>
      </c>
    </row>
    <row r="236" spans="1:21">
      <c r="A236" s="1" t="str">
        <f t="shared" si="37"/>
        <v>0000</v>
      </c>
      <c r="B236" s="1" t="str">
        <f t="shared" si="38"/>
        <v>00</v>
      </c>
      <c r="C236" s="1" t="str">
        <f t="shared" si="39"/>
        <v>00</v>
      </c>
      <c r="D236" s="1" t="str">
        <f t="shared" si="40"/>
        <v>00</v>
      </c>
      <c r="E236" s="1" t="str">
        <f t="shared" si="41"/>
        <v>00</v>
      </c>
      <c r="F236" s="1">
        <f t="shared" si="34"/>
        <v>22</v>
      </c>
      <c r="G236" s="1" t="str">
        <f t="shared" si="42"/>
        <v>000000000000</v>
      </c>
      <c r="H236" s="1">
        <f t="shared" si="36"/>
        <v>234</v>
      </c>
      <c r="I236" s="1" t="str">
        <f t="shared" si="35"/>
        <v/>
      </c>
      <c r="L236" s="18"/>
      <c r="M236" s="15"/>
      <c r="N236" s="15"/>
      <c r="O236" s="15"/>
      <c r="P236" s="15"/>
      <c r="Q236" s="15"/>
      <c r="R236" s="16" t="str">
        <f>IF(ISBLANK(N236),"",VLOOKUP(DEC2HEX(HEX2DEC(N236),2),'ID names'!$B$3:$C$94,2,FALSE))</f>
        <v/>
      </c>
      <c r="S236" s="16" t="str">
        <f>IF(ISBLANK(O236),"",VLOOKUP(DEC2HEX(HEX2DEC(O236),2),'ID names'!$B$3:$C$94,2,FALSE))</f>
        <v/>
      </c>
      <c r="T236" s="16" t="str">
        <f>IF(ISBLANK(P236),"",VLOOKUP(DEC2HEX(HEX2DEC(P236),2),'ID names'!$B$3:$C$94,2,FALSE))</f>
        <v/>
      </c>
      <c r="U236" s="16" t="str">
        <f>IF(ISBLANK(Q236),"",VLOOKUP(DEC2HEX(HEX2DEC(Q236),2),'ID names'!$B$3:$C$94,2,FALSE))</f>
        <v/>
      </c>
    </row>
    <row r="237" spans="1:21">
      <c r="A237" s="1" t="str">
        <f t="shared" si="37"/>
        <v>0000</v>
      </c>
      <c r="B237" s="1" t="str">
        <f t="shared" si="38"/>
        <v>00</v>
      </c>
      <c r="C237" s="1" t="str">
        <f t="shared" si="39"/>
        <v>00</v>
      </c>
      <c r="D237" s="1" t="str">
        <f t="shared" si="40"/>
        <v>00</v>
      </c>
      <c r="E237" s="1" t="str">
        <f t="shared" si="41"/>
        <v>00</v>
      </c>
      <c r="F237" s="1">
        <f t="shared" si="34"/>
        <v>22</v>
      </c>
      <c r="G237" s="1" t="str">
        <f t="shared" si="42"/>
        <v>000000000000</v>
      </c>
      <c r="H237" s="1">
        <f t="shared" si="36"/>
        <v>235</v>
      </c>
      <c r="I237" s="1" t="str">
        <f t="shared" si="35"/>
        <v/>
      </c>
      <c r="L237" s="18"/>
      <c r="M237" s="15"/>
      <c r="N237" s="15"/>
      <c r="O237" s="15"/>
      <c r="P237" s="15"/>
      <c r="Q237" s="15"/>
      <c r="R237" s="16" t="str">
        <f>IF(ISBLANK(N237),"",VLOOKUP(DEC2HEX(HEX2DEC(N237),2),'ID names'!$B$3:$C$94,2,FALSE))</f>
        <v/>
      </c>
      <c r="S237" s="16" t="str">
        <f>IF(ISBLANK(O237),"",VLOOKUP(DEC2HEX(HEX2DEC(O237),2),'ID names'!$B$3:$C$94,2,FALSE))</f>
        <v/>
      </c>
      <c r="T237" s="16" t="str">
        <f>IF(ISBLANK(P237),"",VLOOKUP(DEC2HEX(HEX2DEC(P237),2),'ID names'!$B$3:$C$94,2,FALSE))</f>
        <v/>
      </c>
      <c r="U237" s="16" t="str">
        <f>IF(ISBLANK(Q237),"",VLOOKUP(DEC2HEX(HEX2DEC(Q237),2),'ID names'!$B$3:$C$94,2,FALSE))</f>
        <v/>
      </c>
    </row>
    <row r="238" spans="1:21">
      <c r="A238" s="1" t="str">
        <f t="shared" si="37"/>
        <v>0000</v>
      </c>
      <c r="B238" s="1" t="str">
        <f t="shared" si="38"/>
        <v>00</v>
      </c>
      <c r="C238" s="1" t="str">
        <f t="shared" si="39"/>
        <v>00</v>
      </c>
      <c r="D238" s="1" t="str">
        <f t="shared" si="40"/>
        <v>00</v>
      </c>
      <c r="E238" s="1" t="str">
        <f t="shared" si="41"/>
        <v>00</v>
      </c>
      <c r="F238" s="1">
        <f t="shared" si="34"/>
        <v>22</v>
      </c>
      <c r="G238" s="1" t="str">
        <f t="shared" si="42"/>
        <v>000000000000</v>
      </c>
      <c r="H238" s="1">
        <f t="shared" si="36"/>
        <v>236</v>
      </c>
      <c r="I238" s="1" t="str">
        <f t="shared" si="35"/>
        <v/>
      </c>
      <c r="L238" s="18"/>
      <c r="M238" s="15"/>
      <c r="N238" s="15"/>
      <c r="O238" s="15"/>
      <c r="P238" s="15"/>
      <c r="Q238" s="15"/>
      <c r="R238" s="16" t="str">
        <f>IF(ISBLANK(N238),"",VLOOKUP(DEC2HEX(HEX2DEC(N238),2),'ID names'!$B$3:$C$94,2,FALSE))</f>
        <v/>
      </c>
      <c r="S238" s="16" t="str">
        <f>IF(ISBLANK(O238),"",VLOOKUP(DEC2HEX(HEX2DEC(O238),2),'ID names'!$B$3:$C$94,2,FALSE))</f>
        <v/>
      </c>
      <c r="T238" s="16" t="str">
        <f>IF(ISBLANK(P238),"",VLOOKUP(DEC2HEX(HEX2DEC(P238),2),'ID names'!$B$3:$C$94,2,FALSE))</f>
        <v/>
      </c>
      <c r="U238" s="16" t="str">
        <f>IF(ISBLANK(Q238),"",VLOOKUP(DEC2HEX(HEX2DEC(Q238),2),'ID names'!$B$3:$C$94,2,FALSE))</f>
        <v/>
      </c>
    </row>
    <row r="239" spans="1:21">
      <c r="A239" s="1" t="str">
        <f t="shared" si="37"/>
        <v>0000</v>
      </c>
      <c r="B239" s="1" t="str">
        <f t="shared" si="38"/>
        <v>00</v>
      </c>
      <c r="C239" s="1" t="str">
        <f t="shared" si="39"/>
        <v>00</v>
      </c>
      <c r="D239" s="1" t="str">
        <f t="shared" si="40"/>
        <v>00</v>
      </c>
      <c r="E239" s="1" t="str">
        <f t="shared" si="41"/>
        <v>00</v>
      </c>
      <c r="F239" s="1">
        <f t="shared" si="34"/>
        <v>22</v>
      </c>
      <c r="G239" s="1" t="str">
        <f t="shared" si="42"/>
        <v>000000000000</v>
      </c>
      <c r="H239" s="1">
        <f t="shared" si="36"/>
        <v>237</v>
      </c>
      <c r="I239" s="1" t="str">
        <f t="shared" si="35"/>
        <v/>
      </c>
      <c r="L239" s="18"/>
      <c r="M239" s="15"/>
      <c r="N239" s="15"/>
      <c r="O239" s="15"/>
      <c r="P239" s="15"/>
      <c r="Q239" s="15"/>
      <c r="R239" s="16" t="str">
        <f>IF(ISBLANK(N239),"",VLOOKUP(DEC2HEX(HEX2DEC(N239),2),'ID names'!$B$3:$C$94,2,FALSE))</f>
        <v/>
      </c>
      <c r="S239" s="16" t="str">
        <f>IF(ISBLANK(O239),"",VLOOKUP(DEC2HEX(HEX2DEC(O239),2),'ID names'!$B$3:$C$94,2,FALSE))</f>
        <v/>
      </c>
      <c r="T239" s="16" t="str">
        <f>IF(ISBLANK(P239),"",VLOOKUP(DEC2HEX(HEX2DEC(P239),2),'ID names'!$B$3:$C$94,2,FALSE))</f>
        <v/>
      </c>
      <c r="U239" s="16" t="str">
        <f>IF(ISBLANK(Q239),"",VLOOKUP(DEC2HEX(HEX2DEC(Q239),2),'ID names'!$B$3:$C$94,2,FALSE))</f>
        <v/>
      </c>
    </row>
    <row r="240" spans="1:21">
      <c r="A240" s="1" t="str">
        <f t="shared" si="37"/>
        <v>0000</v>
      </c>
      <c r="B240" s="1" t="str">
        <f t="shared" si="38"/>
        <v>00</v>
      </c>
      <c r="C240" s="1" t="str">
        <f t="shared" si="39"/>
        <v>00</v>
      </c>
      <c r="D240" s="1" t="str">
        <f t="shared" si="40"/>
        <v>00</v>
      </c>
      <c r="E240" s="1" t="str">
        <f t="shared" si="41"/>
        <v>00</v>
      </c>
      <c r="F240" s="1">
        <f t="shared" si="34"/>
        <v>22</v>
      </c>
      <c r="G240" s="1" t="str">
        <f t="shared" si="42"/>
        <v>000000000000</v>
      </c>
      <c r="H240" s="1">
        <f t="shared" si="36"/>
        <v>238</v>
      </c>
      <c r="I240" s="1" t="str">
        <f t="shared" si="35"/>
        <v/>
      </c>
      <c r="L240" s="18"/>
      <c r="M240" s="15"/>
      <c r="N240" s="15"/>
      <c r="O240" s="15"/>
      <c r="P240" s="15"/>
      <c r="Q240" s="15"/>
      <c r="R240" s="16" t="str">
        <f>IF(ISBLANK(N240),"",VLOOKUP(DEC2HEX(HEX2DEC(N240),2),'ID names'!$B$3:$C$94,2,FALSE))</f>
        <v/>
      </c>
      <c r="S240" s="16" t="str">
        <f>IF(ISBLANK(O240),"",VLOOKUP(DEC2HEX(HEX2DEC(O240),2),'ID names'!$B$3:$C$94,2,FALSE))</f>
        <v/>
      </c>
      <c r="T240" s="16" t="str">
        <f>IF(ISBLANK(P240),"",VLOOKUP(DEC2HEX(HEX2DEC(P240),2),'ID names'!$B$3:$C$94,2,FALSE))</f>
        <v/>
      </c>
      <c r="U240" s="16" t="str">
        <f>IF(ISBLANK(Q240),"",VLOOKUP(DEC2HEX(HEX2DEC(Q240),2),'ID names'!$B$3:$C$94,2,FALSE))</f>
        <v/>
      </c>
    </row>
    <row r="241" spans="1:21">
      <c r="A241" s="1" t="str">
        <f t="shared" si="37"/>
        <v>0000</v>
      </c>
      <c r="B241" s="1" t="str">
        <f t="shared" si="38"/>
        <v>00</v>
      </c>
      <c r="C241" s="1" t="str">
        <f t="shared" si="39"/>
        <v>00</v>
      </c>
      <c r="D241" s="1" t="str">
        <f t="shared" si="40"/>
        <v>00</v>
      </c>
      <c r="E241" s="1" t="str">
        <f t="shared" si="41"/>
        <v>00</v>
      </c>
      <c r="F241" s="1">
        <f t="shared" si="34"/>
        <v>22</v>
      </c>
      <c r="G241" s="1" t="str">
        <f t="shared" si="42"/>
        <v>000000000000</v>
      </c>
      <c r="H241" s="1">
        <f t="shared" si="36"/>
        <v>239</v>
      </c>
      <c r="I241" s="1" t="str">
        <f t="shared" si="35"/>
        <v/>
      </c>
      <c r="L241" s="18"/>
      <c r="M241" s="15"/>
      <c r="N241" s="15"/>
      <c r="O241" s="15"/>
      <c r="P241" s="15"/>
      <c r="Q241" s="15"/>
      <c r="R241" s="16" t="str">
        <f>IF(ISBLANK(N241),"",VLOOKUP(DEC2HEX(HEX2DEC(N241),2),'ID names'!$B$3:$C$94,2,FALSE))</f>
        <v/>
      </c>
      <c r="S241" s="16" t="str">
        <f>IF(ISBLANK(O241),"",VLOOKUP(DEC2HEX(HEX2DEC(O241),2),'ID names'!$B$3:$C$94,2,FALSE))</f>
        <v/>
      </c>
      <c r="T241" s="16" t="str">
        <f>IF(ISBLANK(P241),"",VLOOKUP(DEC2HEX(HEX2DEC(P241),2),'ID names'!$B$3:$C$94,2,FALSE))</f>
        <v/>
      </c>
      <c r="U241" s="16" t="str">
        <f>IF(ISBLANK(Q241),"",VLOOKUP(DEC2HEX(HEX2DEC(Q241),2),'ID names'!$B$3:$C$94,2,FALSE))</f>
        <v/>
      </c>
    </row>
    <row r="242" spans="1:21">
      <c r="A242" s="1" t="str">
        <f t="shared" si="37"/>
        <v>0000</v>
      </c>
      <c r="B242" s="1" t="str">
        <f t="shared" si="38"/>
        <v>00</v>
      </c>
      <c r="C242" s="1" t="str">
        <f t="shared" si="39"/>
        <v>00</v>
      </c>
      <c r="D242" s="1" t="str">
        <f t="shared" si="40"/>
        <v>00</v>
      </c>
      <c r="E242" s="1" t="str">
        <f t="shared" si="41"/>
        <v>00</v>
      </c>
      <c r="F242" s="1">
        <f t="shared" si="34"/>
        <v>22</v>
      </c>
      <c r="G242" s="1" t="str">
        <f t="shared" si="42"/>
        <v>000000000000</v>
      </c>
      <c r="H242" s="1">
        <f t="shared" si="36"/>
        <v>240</v>
      </c>
      <c r="I242" s="1" t="str">
        <f t="shared" si="35"/>
        <v/>
      </c>
      <c r="L242" s="18"/>
      <c r="M242" s="15"/>
      <c r="N242" s="15"/>
      <c r="O242" s="15"/>
      <c r="P242" s="15"/>
      <c r="Q242" s="15"/>
      <c r="R242" s="16" t="str">
        <f>IF(ISBLANK(N242),"",VLOOKUP(DEC2HEX(HEX2DEC(N242),2),'ID names'!$B$3:$C$94,2,FALSE))</f>
        <v/>
      </c>
      <c r="S242" s="16" t="str">
        <f>IF(ISBLANK(O242),"",VLOOKUP(DEC2HEX(HEX2DEC(O242),2),'ID names'!$B$3:$C$94,2,FALSE))</f>
        <v/>
      </c>
      <c r="T242" s="16" t="str">
        <f>IF(ISBLANK(P242),"",VLOOKUP(DEC2HEX(HEX2DEC(P242),2),'ID names'!$B$3:$C$94,2,FALSE))</f>
        <v/>
      </c>
      <c r="U242" s="16" t="str">
        <f>IF(ISBLANK(Q242),"",VLOOKUP(DEC2HEX(HEX2DEC(Q242),2),'ID names'!$B$3:$C$94,2,FALSE))</f>
        <v/>
      </c>
    </row>
    <row r="243" spans="1:21">
      <c r="A243" s="1" t="str">
        <f t="shared" si="37"/>
        <v>0000</v>
      </c>
      <c r="B243" s="1" t="str">
        <f t="shared" si="38"/>
        <v>00</v>
      </c>
      <c r="C243" s="1" t="str">
        <f t="shared" si="39"/>
        <v>00</v>
      </c>
      <c r="D243" s="1" t="str">
        <f t="shared" si="40"/>
        <v>00</v>
      </c>
      <c r="E243" s="1" t="str">
        <f t="shared" si="41"/>
        <v>00</v>
      </c>
      <c r="F243" s="1">
        <f t="shared" si="34"/>
        <v>22</v>
      </c>
      <c r="G243" s="1" t="str">
        <f t="shared" si="42"/>
        <v>000000000000</v>
      </c>
      <c r="H243" s="1">
        <f t="shared" si="36"/>
        <v>241</v>
      </c>
      <c r="I243" s="1" t="str">
        <f t="shared" si="35"/>
        <v/>
      </c>
      <c r="L243" s="18"/>
      <c r="M243" s="15"/>
      <c r="N243" s="15"/>
      <c r="O243" s="15"/>
      <c r="P243" s="15"/>
      <c r="Q243" s="15"/>
      <c r="R243" s="16" t="str">
        <f>IF(ISBLANK(N243),"",VLOOKUP(DEC2HEX(HEX2DEC(N243),2),'ID names'!$B$3:$C$94,2,FALSE))</f>
        <v/>
      </c>
      <c r="S243" s="16" t="str">
        <f>IF(ISBLANK(O243),"",VLOOKUP(DEC2HEX(HEX2DEC(O243),2),'ID names'!$B$3:$C$94,2,FALSE))</f>
        <v/>
      </c>
      <c r="T243" s="16" t="str">
        <f>IF(ISBLANK(P243),"",VLOOKUP(DEC2HEX(HEX2DEC(P243),2),'ID names'!$B$3:$C$94,2,FALSE))</f>
        <v/>
      </c>
      <c r="U243" s="16" t="str">
        <f>IF(ISBLANK(Q243),"",VLOOKUP(DEC2HEX(HEX2DEC(Q243),2),'ID names'!$B$3:$C$94,2,FALSE))</f>
        <v/>
      </c>
    </row>
    <row r="244" spans="1:21">
      <c r="A244" s="1" t="str">
        <f t="shared" si="37"/>
        <v>0000</v>
      </c>
      <c r="B244" s="1" t="str">
        <f t="shared" si="38"/>
        <v>00</v>
      </c>
      <c r="C244" s="1" t="str">
        <f t="shared" si="39"/>
        <v>00</v>
      </c>
      <c r="D244" s="1" t="str">
        <f t="shared" si="40"/>
        <v>00</v>
      </c>
      <c r="E244" s="1" t="str">
        <f t="shared" si="41"/>
        <v>00</v>
      </c>
      <c r="F244" s="1">
        <f t="shared" si="34"/>
        <v>22</v>
      </c>
      <c r="G244" s="1" t="str">
        <f t="shared" si="42"/>
        <v>000000000000</v>
      </c>
      <c r="H244" s="1">
        <f t="shared" si="36"/>
        <v>242</v>
      </c>
      <c r="I244" s="1" t="str">
        <f t="shared" si="35"/>
        <v/>
      </c>
      <c r="L244" s="18"/>
      <c r="M244" s="15"/>
      <c r="N244" s="15"/>
      <c r="O244" s="15"/>
      <c r="P244" s="15"/>
      <c r="Q244" s="15"/>
      <c r="R244" s="16" t="str">
        <f>IF(ISBLANK(N244),"",VLOOKUP(DEC2HEX(HEX2DEC(N244),2),'ID names'!$B$3:$C$94,2,FALSE))</f>
        <v/>
      </c>
      <c r="S244" s="16" t="str">
        <f>IF(ISBLANK(O244),"",VLOOKUP(DEC2HEX(HEX2DEC(O244),2),'ID names'!$B$3:$C$94,2,FALSE))</f>
        <v/>
      </c>
      <c r="T244" s="16" t="str">
        <f>IF(ISBLANK(P244),"",VLOOKUP(DEC2HEX(HEX2DEC(P244),2),'ID names'!$B$3:$C$94,2,FALSE))</f>
        <v/>
      </c>
      <c r="U244" s="16" t="str">
        <f>IF(ISBLANK(Q244),"",VLOOKUP(DEC2HEX(HEX2DEC(Q244),2),'ID names'!$B$3:$C$94,2,FALSE))</f>
        <v/>
      </c>
    </row>
    <row r="245" spans="1:21">
      <c r="A245" s="1" t="str">
        <f t="shared" si="37"/>
        <v>0000</v>
      </c>
      <c r="B245" s="1" t="str">
        <f t="shared" si="38"/>
        <v>00</v>
      </c>
      <c r="C245" s="1" t="str">
        <f t="shared" si="39"/>
        <v>00</v>
      </c>
      <c r="D245" s="1" t="str">
        <f t="shared" si="40"/>
        <v>00</v>
      </c>
      <c r="E245" s="1" t="str">
        <f t="shared" si="41"/>
        <v>00</v>
      </c>
      <c r="F245" s="1">
        <f t="shared" si="34"/>
        <v>22</v>
      </c>
      <c r="G245" s="1" t="str">
        <f t="shared" si="42"/>
        <v>000000000000</v>
      </c>
      <c r="H245" s="1">
        <f t="shared" si="36"/>
        <v>243</v>
      </c>
      <c r="I245" s="1" t="str">
        <f t="shared" si="35"/>
        <v/>
      </c>
      <c r="L245" s="18"/>
      <c r="M245" s="15"/>
      <c r="N245" s="15"/>
      <c r="O245" s="15"/>
      <c r="P245" s="15"/>
      <c r="Q245" s="15"/>
      <c r="R245" s="16" t="str">
        <f>IF(ISBLANK(N245),"",VLOOKUP(DEC2HEX(HEX2DEC(N245),2),'ID names'!$B$3:$C$94,2,FALSE))</f>
        <v/>
      </c>
      <c r="S245" s="16" t="str">
        <f>IF(ISBLANK(O245),"",VLOOKUP(DEC2HEX(HEX2DEC(O245),2),'ID names'!$B$3:$C$94,2,FALSE))</f>
        <v/>
      </c>
      <c r="T245" s="16" t="str">
        <f>IF(ISBLANK(P245),"",VLOOKUP(DEC2HEX(HEX2DEC(P245),2),'ID names'!$B$3:$C$94,2,FALSE))</f>
        <v/>
      </c>
      <c r="U245" s="16" t="str">
        <f>IF(ISBLANK(Q245),"",VLOOKUP(DEC2HEX(HEX2DEC(Q245),2),'ID names'!$B$3:$C$94,2,FALSE))</f>
        <v/>
      </c>
    </row>
    <row r="246" spans="1:21">
      <c r="A246" s="1" t="str">
        <f t="shared" si="37"/>
        <v>0000</v>
      </c>
      <c r="B246" s="1" t="str">
        <f t="shared" si="38"/>
        <v>00</v>
      </c>
      <c r="C246" s="1" t="str">
        <f t="shared" si="39"/>
        <v>00</v>
      </c>
      <c r="D246" s="1" t="str">
        <f t="shared" si="40"/>
        <v>00</v>
      </c>
      <c r="E246" s="1" t="str">
        <f t="shared" si="41"/>
        <v>00</v>
      </c>
      <c r="F246" s="1">
        <f t="shared" si="34"/>
        <v>22</v>
      </c>
      <c r="G246" s="1" t="str">
        <f t="shared" si="42"/>
        <v>000000000000</v>
      </c>
      <c r="H246" s="1">
        <f t="shared" si="36"/>
        <v>244</v>
      </c>
      <c r="I246" s="1" t="str">
        <f t="shared" si="35"/>
        <v/>
      </c>
      <c r="L246" s="18"/>
      <c r="M246" s="15"/>
      <c r="N246" s="15"/>
      <c r="O246" s="15"/>
      <c r="P246" s="15"/>
      <c r="Q246" s="15"/>
      <c r="R246" s="16" t="str">
        <f>IF(ISBLANK(N246),"",VLOOKUP(DEC2HEX(HEX2DEC(N246),2),'ID names'!$B$3:$C$94,2,FALSE))</f>
        <v/>
      </c>
      <c r="S246" s="16" t="str">
        <f>IF(ISBLANK(O246),"",VLOOKUP(DEC2HEX(HEX2DEC(O246),2),'ID names'!$B$3:$C$94,2,FALSE))</f>
        <v/>
      </c>
      <c r="T246" s="16" t="str">
        <f>IF(ISBLANK(P246),"",VLOOKUP(DEC2HEX(HEX2DEC(P246),2),'ID names'!$B$3:$C$94,2,FALSE))</f>
        <v/>
      </c>
      <c r="U246" s="16" t="str">
        <f>IF(ISBLANK(Q246),"",VLOOKUP(DEC2HEX(HEX2DEC(Q246),2),'ID names'!$B$3:$C$94,2,FALSE))</f>
        <v/>
      </c>
    </row>
    <row r="247" spans="1:21">
      <c r="A247" s="1" t="str">
        <f t="shared" si="37"/>
        <v>0000</v>
      </c>
      <c r="B247" s="1" t="str">
        <f t="shared" si="38"/>
        <v>00</v>
      </c>
      <c r="C247" s="1" t="str">
        <f t="shared" si="39"/>
        <v>00</v>
      </c>
      <c r="D247" s="1" t="str">
        <f t="shared" si="40"/>
        <v>00</v>
      </c>
      <c r="E247" s="1" t="str">
        <f t="shared" si="41"/>
        <v>00</v>
      </c>
      <c r="F247" s="1">
        <f t="shared" si="34"/>
        <v>22</v>
      </c>
      <c r="G247" s="1" t="str">
        <f t="shared" si="42"/>
        <v>000000000000</v>
      </c>
      <c r="H247" s="1">
        <f t="shared" si="36"/>
        <v>245</v>
      </c>
      <c r="I247" s="1" t="str">
        <f t="shared" si="35"/>
        <v/>
      </c>
      <c r="L247" s="18"/>
      <c r="M247" s="15"/>
      <c r="N247" s="15"/>
      <c r="O247" s="15"/>
      <c r="P247" s="15"/>
      <c r="Q247" s="15"/>
      <c r="R247" s="16" t="str">
        <f>IF(ISBLANK(N247),"",VLOOKUP(DEC2HEX(HEX2DEC(N247),2),'ID names'!$B$3:$C$94,2,FALSE))</f>
        <v/>
      </c>
      <c r="S247" s="16" t="str">
        <f>IF(ISBLANK(O247),"",VLOOKUP(DEC2HEX(HEX2DEC(O247),2),'ID names'!$B$3:$C$94,2,FALSE))</f>
        <v/>
      </c>
      <c r="T247" s="16" t="str">
        <f>IF(ISBLANK(P247),"",VLOOKUP(DEC2HEX(HEX2DEC(P247),2),'ID names'!$B$3:$C$94,2,FALSE))</f>
        <v/>
      </c>
      <c r="U247" s="16" t="str">
        <f>IF(ISBLANK(Q247),"",VLOOKUP(DEC2HEX(HEX2DEC(Q247),2),'ID names'!$B$3:$C$94,2,FALSE))</f>
        <v/>
      </c>
    </row>
    <row r="248" spans="1:21">
      <c r="A248" s="1" t="str">
        <f t="shared" si="37"/>
        <v>0000</v>
      </c>
      <c r="B248" s="1" t="str">
        <f t="shared" si="38"/>
        <v>00</v>
      </c>
      <c r="C248" s="1" t="str">
        <f t="shared" si="39"/>
        <v>00</v>
      </c>
      <c r="D248" s="1" t="str">
        <f t="shared" si="40"/>
        <v>00</v>
      </c>
      <c r="E248" s="1" t="str">
        <f t="shared" si="41"/>
        <v>00</v>
      </c>
      <c r="F248" s="1">
        <f t="shared" si="34"/>
        <v>22</v>
      </c>
      <c r="G248" s="1" t="str">
        <f t="shared" si="42"/>
        <v>000000000000</v>
      </c>
      <c r="H248" s="1">
        <f t="shared" si="36"/>
        <v>246</v>
      </c>
      <c r="I248" s="1" t="str">
        <f t="shared" si="35"/>
        <v/>
      </c>
      <c r="L248" s="18"/>
      <c r="M248" s="15"/>
      <c r="N248" s="15"/>
      <c r="O248" s="15"/>
      <c r="P248" s="15"/>
      <c r="Q248" s="15"/>
      <c r="R248" s="16" t="str">
        <f>IF(ISBLANK(N248),"",VLOOKUP(DEC2HEX(HEX2DEC(N248),2),'ID names'!$B$3:$C$94,2,FALSE))</f>
        <v/>
      </c>
      <c r="S248" s="16" t="str">
        <f>IF(ISBLANK(O248),"",VLOOKUP(DEC2HEX(HEX2DEC(O248),2),'ID names'!$B$3:$C$94,2,FALSE))</f>
        <v/>
      </c>
      <c r="T248" s="16" t="str">
        <f>IF(ISBLANK(P248),"",VLOOKUP(DEC2HEX(HEX2DEC(P248),2),'ID names'!$B$3:$C$94,2,FALSE))</f>
        <v/>
      </c>
      <c r="U248" s="16" t="str">
        <f>IF(ISBLANK(Q248),"",VLOOKUP(DEC2HEX(HEX2DEC(Q248),2),'ID names'!$B$3:$C$94,2,FALSE))</f>
        <v/>
      </c>
    </row>
    <row r="249" spans="1:21">
      <c r="A249" s="1" t="str">
        <f t="shared" si="37"/>
        <v>0000</v>
      </c>
      <c r="B249" s="1" t="str">
        <f t="shared" si="38"/>
        <v>00</v>
      </c>
      <c r="C249" s="1" t="str">
        <f t="shared" si="39"/>
        <v>00</v>
      </c>
      <c r="D249" s="1" t="str">
        <f t="shared" si="40"/>
        <v>00</v>
      </c>
      <c r="E249" s="1" t="str">
        <f t="shared" si="41"/>
        <v>00</v>
      </c>
      <c r="F249" s="1">
        <f t="shared" si="34"/>
        <v>22</v>
      </c>
      <c r="G249" s="1" t="str">
        <f t="shared" si="42"/>
        <v>000000000000</v>
      </c>
      <c r="H249" s="1">
        <f t="shared" si="36"/>
        <v>247</v>
      </c>
      <c r="I249" s="1" t="str">
        <f t="shared" si="35"/>
        <v/>
      </c>
      <c r="L249" s="18"/>
      <c r="M249" s="15"/>
      <c r="N249" s="15"/>
      <c r="O249" s="15"/>
      <c r="P249" s="15"/>
      <c r="Q249" s="15"/>
      <c r="R249" s="16" t="str">
        <f>IF(ISBLANK(N249),"",VLOOKUP(DEC2HEX(HEX2DEC(N249),2),'ID names'!$B$3:$C$94,2,FALSE))</f>
        <v/>
      </c>
      <c r="S249" s="16" t="str">
        <f>IF(ISBLANK(O249),"",VLOOKUP(DEC2HEX(HEX2DEC(O249),2),'ID names'!$B$3:$C$94,2,FALSE))</f>
        <v/>
      </c>
      <c r="T249" s="16" t="str">
        <f>IF(ISBLANK(P249),"",VLOOKUP(DEC2HEX(HEX2DEC(P249),2),'ID names'!$B$3:$C$94,2,FALSE))</f>
        <v/>
      </c>
      <c r="U249" s="16" t="str">
        <f>IF(ISBLANK(Q249),"",VLOOKUP(DEC2HEX(HEX2DEC(Q249),2),'ID names'!$B$3:$C$94,2,FALSE))</f>
        <v/>
      </c>
    </row>
    <row r="250" spans="1:21">
      <c r="A250" s="1" t="str">
        <f t="shared" si="37"/>
        <v>0000</v>
      </c>
      <c r="B250" s="1" t="str">
        <f t="shared" si="38"/>
        <v>00</v>
      </c>
      <c r="C250" s="1" t="str">
        <f t="shared" si="39"/>
        <v>00</v>
      </c>
      <c r="D250" s="1" t="str">
        <f t="shared" si="40"/>
        <v>00</v>
      </c>
      <c r="E250" s="1" t="str">
        <f t="shared" si="41"/>
        <v>00</v>
      </c>
      <c r="F250" s="1">
        <f t="shared" si="34"/>
        <v>22</v>
      </c>
      <c r="G250" s="1" t="str">
        <f t="shared" si="42"/>
        <v>000000000000</v>
      </c>
      <c r="H250" s="1">
        <f t="shared" si="36"/>
        <v>248</v>
      </c>
      <c r="I250" s="1" t="str">
        <f t="shared" si="35"/>
        <v/>
      </c>
      <c r="L250" s="18"/>
      <c r="M250" s="15"/>
      <c r="N250" s="15"/>
      <c r="O250" s="15"/>
      <c r="P250" s="15"/>
      <c r="Q250" s="15"/>
      <c r="R250" s="16" t="str">
        <f>IF(ISBLANK(N250),"",VLOOKUP(DEC2HEX(HEX2DEC(N250),2),'ID names'!$B$3:$C$94,2,FALSE))</f>
        <v/>
      </c>
      <c r="S250" s="16" t="str">
        <f>IF(ISBLANK(O250),"",VLOOKUP(DEC2HEX(HEX2DEC(O250),2),'ID names'!$B$3:$C$94,2,FALSE))</f>
        <v/>
      </c>
      <c r="T250" s="16" t="str">
        <f>IF(ISBLANK(P250),"",VLOOKUP(DEC2HEX(HEX2DEC(P250),2),'ID names'!$B$3:$C$94,2,FALSE))</f>
        <v/>
      </c>
      <c r="U250" s="16" t="str">
        <f>IF(ISBLANK(Q250),"",VLOOKUP(DEC2HEX(HEX2DEC(Q250),2),'ID names'!$B$3:$C$94,2,FALSE))</f>
        <v/>
      </c>
    </row>
    <row r="251" spans="1:21">
      <c r="A251" s="1" t="str">
        <f t="shared" si="37"/>
        <v>0000</v>
      </c>
      <c r="B251" s="1" t="str">
        <f t="shared" si="38"/>
        <v>00</v>
      </c>
      <c r="C251" s="1" t="str">
        <f t="shared" si="39"/>
        <v>00</v>
      </c>
      <c r="D251" s="1" t="str">
        <f t="shared" si="40"/>
        <v>00</v>
      </c>
      <c r="E251" s="1" t="str">
        <f t="shared" si="41"/>
        <v>00</v>
      </c>
      <c r="F251" s="1">
        <f t="shared" si="34"/>
        <v>22</v>
      </c>
      <c r="G251" s="1" t="str">
        <f t="shared" si="42"/>
        <v>000000000000</v>
      </c>
      <c r="H251" s="1">
        <f t="shared" si="36"/>
        <v>249</v>
      </c>
      <c r="I251" s="1" t="str">
        <f t="shared" si="35"/>
        <v/>
      </c>
      <c r="L251" s="18"/>
      <c r="M251" s="15"/>
      <c r="N251" s="15"/>
      <c r="O251" s="15"/>
      <c r="P251" s="15"/>
      <c r="Q251" s="15"/>
      <c r="R251" s="16" t="str">
        <f>IF(ISBLANK(N251),"",VLOOKUP(DEC2HEX(HEX2DEC(N251),2),'ID names'!$B$3:$C$94,2,FALSE))</f>
        <v/>
      </c>
      <c r="S251" s="16" t="str">
        <f>IF(ISBLANK(O251),"",VLOOKUP(DEC2HEX(HEX2DEC(O251),2),'ID names'!$B$3:$C$94,2,FALSE))</f>
        <v/>
      </c>
      <c r="T251" s="16" t="str">
        <f>IF(ISBLANK(P251),"",VLOOKUP(DEC2HEX(HEX2DEC(P251),2),'ID names'!$B$3:$C$94,2,FALSE))</f>
        <v/>
      </c>
      <c r="U251" s="16" t="str">
        <f>IF(ISBLANK(Q251),"",VLOOKUP(DEC2HEX(HEX2DEC(Q251),2),'ID names'!$B$3:$C$94,2,FALSE))</f>
        <v/>
      </c>
    </row>
    <row r="252" spans="1:21">
      <c r="A252" s="1" t="str">
        <f t="shared" ref="A252:A256" si="43">DEC2HEX(HEX2DEC(INDEX(M:M,ROW())),4)</f>
        <v>0000</v>
      </c>
      <c r="B252" s="1" t="str">
        <f t="shared" ref="B252:B256" si="44">DEC2HEX(HEX2DEC(INDEX(N:N,ROW())),2)</f>
        <v>00</v>
      </c>
      <c r="C252" s="1" t="str">
        <f t="shared" ref="C252:C256" si="45">DEC2HEX(HEX2DEC(INDEX(O:O,ROW())),2)</f>
        <v>00</v>
      </c>
      <c r="D252" s="1" t="str">
        <f t="shared" ref="D252:D256" si="46">DEC2HEX(HEX2DEC(INDEX(P:P,ROW())),2)</f>
        <v>00</v>
      </c>
      <c r="E252" s="1" t="str">
        <f t="shared" ref="E252:E256" si="47">DEC2HEX(HEX2DEC(INDEX(Q:Q,ROW())),2)</f>
        <v>00</v>
      </c>
      <c r="F252" s="1">
        <f t="shared" si="34"/>
        <v>22</v>
      </c>
      <c r="G252" s="1" t="str">
        <f t="shared" ref="G252:G256" si="48">RIGHT(A252,2)&amp;LEFT(A252,2)&amp;B252&amp;C252&amp;D252&amp;E252</f>
        <v>000000000000</v>
      </c>
      <c r="H252" s="1">
        <f t="shared" si="36"/>
        <v>250</v>
      </c>
      <c r="I252" s="1" t="str">
        <f t="shared" si="35"/>
        <v/>
      </c>
      <c r="L252" s="18"/>
      <c r="M252" s="15"/>
      <c r="N252" s="15"/>
      <c r="O252" s="15"/>
      <c r="P252" s="15"/>
      <c r="Q252" s="15"/>
      <c r="R252" s="16" t="str">
        <f>IF(ISBLANK(N252),"",VLOOKUP(DEC2HEX(HEX2DEC(N252),2),'ID names'!$B$3:$C$94,2,FALSE))</f>
        <v/>
      </c>
      <c r="S252" s="16" t="str">
        <f>IF(ISBLANK(O252),"",VLOOKUP(DEC2HEX(HEX2DEC(O252),2),'ID names'!$B$3:$C$94,2,FALSE))</f>
        <v/>
      </c>
      <c r="T252" s="16" t="str">
        <f>IF(ISBLANK(P252),"",VLOOKUP(DEC2HEX(HEX2DEC(P252),2),'ID names'!$B$3:$C$94,2,FALSE))</f>
        <v/>
      </c>
      <c r="U252" s="16" t="str">
        <f>IF(ISBLANK(Q252),"",VLOOKUP(DEC2HEX(HEX2DEC(Q252),2),'ID names'!$B$3:$C$94,2,FALSE))</f>
        <v/>
      </c>
    </row>
    <row r="253" spans="1:21">
      <c r="A253" s="1" t="str">
        <f t="shared" si="43"/>
        <v>0000</v>
      </c>
      <c r="B253" s="1" t="str">
        <f t="shared" si="44"/>
        <v>00</v>
      </c>
      <c r="C253" s="1" t="str">
        <f t="shared" si="45"/>
        <v>00</v>
      </c>
      <c r="D253" s="1" t="str">
        <f t="shared" si="46"/>
        <v>00</v>
      </c>
      <c r="E253" s="1" t="str">
        <f t="shared" si="47"/>
        <v>00</v>
      </c>
      <c r="F253" s="1">
        <f t="shared" si="34"/>
        <v>22</v>
      </c>
      <c r="G253" s="1" t="str">
        <f t="shared" si="48"/>
        <v>000000000000</v>
      </c>
      <c r="H253" s="1">
        <f t="shared" si="36"/>
        <v>251</v>
      </c>
      <c r="I253" s="1" t="str">
        <f t="shared" si="35"/>
        <v/>
      </c>
      <c r="L253" s="18"/>
      <c r="M253" s="15"/>
      <c r="N253" s="15"/>
      <c r="O253" s="15"/>
      <c r="P253" s="15"/>
      <c r="Q253" s="15"/>
      <c r="R253" s="16" t="str">
        <f>IF(ISBLANK(N253),"",VLOOKUP(DEC2HEX(HEX2DEC(N253),2),'ID names'!$B$3:$C$94,2,FALSE))</f>
        <v/>
      </c>
      <c r="S253" s="16" t="str">
        <f>IF(ISBLANK(O253),"",VLOOKUP(DEC2HEX(HEX2DEC(O253),2),'ID names'!$B$3:$C$94,2,FALSE))</f>
        <v/>
      </c>
      <c r="T253" s="16" t="str">
        <f>IF(ISBLANK(P253),"",VLOOKUP(DEC2HEX(HEX2DEC(P253),2),'ID names'!$B$3:$C$94,2,FALSE))</f>
        <v/>
      </c>
      <c r="U253" s="16" t="str">
        <f>IF(ISBLANK(Q253),"",VLOOKUP(DEC2HEX(HEX2DEC(Q253),2),'ID names'!$B$3:$C$94,2,FALSE))</f>
        <v/>
      </c>
    </row>
    <row r="254" spans="1:21">
      <c r="A254" s="1" t="str">
        <f t="shared" si="43"/>
        <v>0000</v>
      </c>
      <c r="B254" s="1" t="str">
        <f t="shared" si="44"/>
        <v>00</v>
      </c>
      <c r="C254" s="1" t="str">
        <f t="shared" si="45"/>
        <v>00</v>
      </c>
      <c r="D254" s="1" t="str">
        <f t="shared" si="46"/>
        <v>00</v>
      </c>
      <c r="E254" s="1" t="str">
        <f t="shared" si="47"/>
        <v>00</v>
      </c>
      <c r="F254" s="1">
        <f t="shared" si="34"/>
        <v>22</v>
      </c>
      <c r="G254" s="1" t="str">
        <f t="shared" si="48"/>
        <v>000000000000</v>
      </c>
      <c r="H254" s="1">
        <f t="shared" si="36"/>
        <v>252</v>
      </c>
      <c r="I254" s="1" t="str">
        <f t="shared" si="35"/>
        <v/>
      </c>
      <c r="L254" s="18"/>
      <c r="M254" s="15"/>
      <c r="N254" s="15"/>
      <c r="O254" s="15"/>
      <c r="P254" s="15"/>
      <c r="Q254" s="15"/>
      <c r="R254" s="16" t="str">
        <f>IF(ISBLANK(N254),"",VLOOKUP(DEC2HEX(HEX2DEC(N254),2),'ID names'!$B$3:$C$94,2,FALSE))</f>
        <v/>
      </c>
      <c r="S254" s="16" t="str">
        <f>IF(ISBLANK(O254),"",VLOOKUP(DEC2HEX(HEX2DEC(O254),2),'ID names'!$B$3:$C$94,2,FALSE))</f>
        <v/>
      </c>
      <c r="T254" s="16" t="str">
        <f>IF(ISBLANK(P254),"",VLOOKUP(DEC2HEX(HEX2DEC(P254),2),'ID names'!$B$3:$C$94,2,FALSE))</f>
        <v/>
      </c>
      <c r="U254" s="16" t="str">
        <f>IF(ISBLANK(Q254),"",VLOOKUP(DEC2HEX(HEX2DEC(Q254),2),'ID names'!$B$3:$C$94,2,FALSE))</f>
        <v/>
      </c>
    </row>
    <row r="255" spans="1:21">
      <c r="A255" s="1" t="str">
        <f t="shared" si="43"/>
        <v>0000</v>
      </c>
      <c r="B255" s="1" t="str">
        <f t="shared" si="44"/>
        <v>00</v>
      </c>
      <c r="C255" s="1" t="str">
        <f t="shared" si="45"/>
        <v>00</v>
      </c>
      <c r="D255" s="1" t="str">
        <f t="shared" si="46"/>
        <v>00</v>
      </c>
      <c r="E255" s="1" t="str">
        <f t="shared" si="47"/>
        <v>00</v>
      </c>
      <c r="F255" s="1">
        <f t="shared" si="34"/>
        <v>22</v>
      </c>
      <c r="G255" s="1" t="str">
        <f t="shared" si="48"/>
        <v>000000000000</v>
      </c>
      <c r="H255" s="1">
        <f t="shared" si="36"/>
        <v>253</v>
      </c>
      <c r="I255" s="1" t="str">
        <f t="shared" si="35"/>
        <v/>
      </c>
      <c r="L255" s="18"/>
      <c r="M255" s="15"/>
      <c r="N255" s="15"/>
      <c r="O255" s="15"/>
      <c r="P255" s="15"/>
      <c r="Q255" s="15"/>
      <c r="R255" s="16" t="str">
        <f>IF(ISBLANK(N255),"",VLOOKUP(DEC2HEX(HEX2DEC(N255),2),'ID names'!$B$3:$C$94,2,FALSE))</f>
        <v/>
      </c>
      <c r="S255" s="16" t="str">
        <f>IF(ISBLANK(O255),"",VLOOKUP(DEC2HEX(HEX2DEC(O255),2),'ID names'!$B$3:$C$94,2,FALSE))</f>
        <v/>
      </c>
      <c r="T255" s="16" t="str">
        <f>IF(ISBLANK(P255),"",VLOOKUP(DEC2HEX(HEX2DEC(P255),2),'ID names'!$B$3:$C$94,2,FALSE))</f>
        <v/>
      </c>
      <c r="U255" s="16" t="str">
        <f>IF(ISBLANK(Q255),"",VLOOKUP(DEC2HEX(HEX2DEC(Q255),2),'ID names'!$B$3:$C$94,2,FALSE))</f>
        <v/>
      </c>
    </row>
    <row r="256" spans="1:21">
      <c r="A256" s="1" t="str">
        <f t="shared" si="43"/>
        <v>0000</v>
      </c>
      <c r="B256" s="1" t="str">
        <f t="shared" si="44"/>
        <v>00</v>
      </c>
      <c r="C256" s="1" t="str">
        <f t="shared" si="45"/>
        <v>00</v>
      </c>
      <c r="D256" s="1" t="str">
        <f t="shared" si="46"/>
        <v>00</v>
      </c>
      <c r="E256" s="1" t="str">
        <f t="shared" si="47"/>
        <v>00</v>
      </c>
      <c r="F256" s="1">
        <f t="shared" si="34"/>
        <v>22</v>
      </c>
      <c r="G256" s="1" t="str">
        <f t="shared" si="48"/>
        <v>000000000000</v>
      </c>
      <c r="H256" s="1">
        <f t="shared" si="36"/>
        <v>254</v>
      </c>
      <c r="I256" s="1" t="str">
        <f t="shared" si="35"/>
        <v/>
      </c>
      <c r="L256" s="18"/>
      <c r="M256" s="15"/>
      <c r="N256" s="15"/>
      <c r="O256" s="15"/>
      <c r="P256" s="15"/>
      <c r="Q256" s="15"/>
      <c r="R256" s="16" t="str">
        <f>IF(ISBLANK(N256),"",VLOOKUP(DEC2HEX(HEX2DEC(N256),2),'ID names'!$B$3:$C$94,2,FALSE))</f>
        <v/>
      </c>
      <c r="S256" s="16" t="str">
        <f>IF(ISBLANK(O256),"",VLOOKUP(DEC2HEX(HEX2DEC(O256),2),'ID names'!$B$3:$C$94,2,FALSE))</f>
        <v/>
      </c>
      <c r="T256" s="16" t="str">
        <f>IF(ISBLANK(P256),"",VLOOKUP(DEC2HEX(HEX2DEC(P256),2),'ID names'!$B$3:$C$94,2,FALSE))</f>
        <v/>
      </c>
      <c r="U256" s="16" t="str">
        <f>IF(ISBLANK(Q256),"",VLOOKUP(DEC2HEX(HEX2DEC(Q256),2),'ID names'!$B$3:$C$94,2,FALSE))</f>
        <v/>
      </c>
    </row>
    <row r="257" spans="1:21">
      <c r="A257" s="1" t="str">
        <f t="shared" ref="A257" si="49">DEC2HEX(HEX2DEC(INDEX(M:M,ROW())),4)</f>
        <v>0000</v>
      </c>
      <c r="B257" s="1" t="str">
        <f t="shared" ref="B257" si="50">DEC2HEX(HEX2DEC(INDEX(N:N,ROW())),2)</f>
        <v>00</v>
      </c>
      <c r="C257" s="1" t="str">
        <f t="shared" ref="C257" si="51">DEC2HEX(HEX2DEC(INDEX(O:O,ROW())),2)</f>
        <v>00</v>
      </c>
      <c r="D257" s="1" t="str">
        <f t="shared" ref="D257" si="52">DEC2HEX(HEX2DEC(INDEX(P:P,ROW())),2)</f>
        <v>00</v>
      </c>
      <c r="E257" s="1" t="str">
        <f t="shared" ref="E257" si="53">DEC2HEX(HEX2DEC(INDEX(Q:Q,ROW())),2)</f>
        <v>00</v>
      </c>
      <c r="F257" s="1">
        <f t="shared" si="34"/>
        <v>22</v>
      </c>
      <c r="G257" s="1" t="str">
        <f t="shared" ref="G257" si="54">RIGHT(A257,2)&amp;LEFT(A257,2)&amp;B257&amp;C257&amp;D257&amp;E257</f>
        <v>000000000000</v>
      </c>
      <c r="H257" s="1">
        <f t="shared" si="36"/>
        <v>255</v>
      </c>
      <c r="I257" s="1" t="str">
        <f t="shared" si="35"/>
        <v/>
      </c>
      <c r="L257" s="18"/>
      <c r="M257" s="15"/>
      <c r="N257" s="15"/>
      <c r="O257" s="15"/>
      <c r="P257" s="15"/>
      <c r="Q257" s="15"/>
      <c r="R257" s="16" t="str">
        <f>IF(ISBLANK(N257),"",VLOOKUP(DEC2HEX(HEX2DEC(N257),2),'ID names'!$B$3:$C$94,2,FALSE))</f>
        <v/>
      </c>
      <c r="S257" s="16" t="str">
        <f>IF(ISBLANK(O257),"",VLOOKUP(DEC2HEX(HEX2DEC(O257),2),'ID names'!$B$3:$C$94,2,FALSE))</f>
        <v/>
      </c>
      <c r="T257" s="16" t="str">
        <f>IF(ISBLANK(P257),"",VLOOKUP(DEC2HEX(HEX2DEC(P257),2),'ID names'!$B$3:$C$94,2,FALSE))</f>
        <v/>
      </c>
      <c r="U257" s="16" t="str">
        <f>IF(ISBLANK(Q257),"",VLOOKUP(DEC2HEX(HEX2DEC(Q257),2),'ID names'!$B$3:$C$94,2,FALSE))</f>
        <v/>
      </c>
    </row>
  </sheetData>
  <mergeCells count="1">
    <mergeCell ref="N2:Q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9" tint="0.39997558519241921"/>
  </sheetPr>
  <dimension ref="B2:C130"/>
  <sheetViews>
    <sheetView showGridLines="0" showRowColHeaders="0" workbookViewId="0">
      <selection activeCell="C3" sqref="C3"/>
    </sheetView>
  </sheetViews>
  <sheetFormatPr defaultRowHeight="15"/>
  <cols>
    <col min="1" max="1" width="3.28515625" customWidth="1"/>
    <col min="2" max="2" width="4" style="1" customWidth="1"/>
    <col min="3" max="3" width="30.7109375" customWidth="1"/>
  </cols>
  <sheetData>
    <row r="2" spans="2:3">
      <c r="B2"/>
      <c r="C2" s="23" t="s">
        <v>103</v>
      </c>
    </row>
    <row r="3" spans="2:3">
      <c r="B3" s="20" t="s">
        <v>59</v>
      </c>
      <c r="C3" s="24"/>
    </row>
    <row r="4" spans="2:3">
      <c r="B4" s="21" t="str">
        <f>DEC2HEX(HEX2DEC(B3)+1,2)</f>
        <v>01</v>
      </c>
      <c r="C4" s="25" t="s">
        <v>4</v>
      </c>
    </row>
    <row r="5" spans="2:3">
      <c r="B5" s="21" t="str">
        <f t="shared" ref="B5:B68" si="0">DEC2HEX(HEX2DEC(B4)+1,2)</f>
        <v>02</v>
      </c>
      <c r="C5" s="25" t="s">
        <v>4</v>
      </c>
    </row>
    <row r="6" spans="2:3">
      <c r="B6" s="21" t="str">
        <f t="shared" si="0"/>
        <v>03</v>
      </c>
      <c r="C6" s="25" t="s">
        <v>4</v>
      </c>
    </row>
    <row r="7" spans="2:3">
      <c r="B7" s="21" t="str">
        <f t="shared" si="0"/>
        <v>04</v>
      </c>
      <c r="C7" s="25" t="s">
        <v>5</v>
      </c>
    </row>
    <row r="8" spans="2:3">
      <c r="B8" s="21" t="str">
        <f t="shared" si="0"/>
        <v>05</v>
      </c>
      <c r="C8" s="25" t="s">
        <v>5</v>
      </c>
    </row>
    <row r="9" spans="2:3">
      <c r="B9" s="21" t="str">
        <f t="shared" si="0"/>
        <v>06</v>
      </c>
      <c r="C9" s="25" t="s">
        <v>5</v>
      </c>
    </row>
    <row r="10" spans="2:3">
      <c r="B10" s="21" t="str">
        <f t="shared" si="0"/>
        <v>07</v>
      </c>
      <c r="C10" s="25" t="s">
        <v>60</v>
      </c>
    </row>
    <row r="11" spans="2:3">
      <c r="B11" s="21" t="str">
        <f t="shared" si="0"/>
        <v>08</v>
      </c>
      <c r="C11" s="25" t="s">
        <v>61</v>
      </c>
    </row>
    <row r="12" spans="2:3">
      <c r="B12" s="21" t="str">
        <f t="shared" si="0"/>
        <v>09</v>
      </c>
      <c r="C12" s="25" t="s">
        <v>62</v>
      </c>
    </row>
    <row r="13" spans="2:3">
      <c r="B13" s="21" t="str">
        <f t="shared" si="0"/>
        <v>0A</v>
      </c>
      <c r="C13" s="25" t="s">
        <v>63</v>
      </c>
    </row>
    <row r="14" spans="2:3">
      <c r="B14" s="21" t="str">
        <f t="shared" si="0"/>
        <v>0B</v>
      </c>
      <c r="C14" s="25" t="s">
        <v>64</v>
      </c>
    </row>
    <row r="15" spans="2:3">
      <c r="B15" s="21" t="str">
        <f t="shared" si="0"/>
        <v>0C</v>
      </c>
      <c r="C15" s="25" t="s">
        <v>65</v>
      </c>
    </row>
    <row r="16" spans="2:3">
      <c r="B16" s="21" t="str">
        <f t="shared" si="0"/>
        <v>0D</v>
      </c>
      <c r="C16" s="25" t="s">
        <v>66</v>
      </c>
    </row>
    <row r="17" spans="2:3">
      <c r="B17" s="21" t="str">
        <f t="shared" si="0"/>
        <v>0E</v>
      </c>
      <c r="C17" s="25" t="s">
        <v>67</v>
      </c>
    </row>
    <row r="18" spans="2:3">
      <c r="B18" s="21" t="str">
        <f t="shared" si="0"/>
        <v>0F</v>
      </c>
      <c r="C18" s="25" t="s">
        <v>68</v>
      </c>
    </row>
    <row r="19" spans="2:3">
      <c r="B19" s="21" t="str">
        <f t="shared" si="0"/>
        <v>10</v>
      </c>
      <c r="C19" s="25" t="s">
        <v>69</v>
      </c>
    </row>
    <row r="20" spans="2:3">
      <c r="B20" s="21" t="str">
        <f t="shared" si="0"/>
        <v>11</v>
      </c>
      <c r="C20" s="25" t="s">
        <v>70</v>
      </c>
    </row>
    <row r="21" spans="2:3">
      <c r="B21" s="21" t="str">
        <f t="shared" si="0"/>
        <v>12</v>
      </c>
      <c r="C21" s="25" t="s">
        <v>71</v>
      </c>
    </row>
    <row r="22" spans="2:3">
      <c r="B22" s="21" t="str">
        <f t="shared" si="0"/>
        <v>13</v>
      </c>
      <c r="C22" s="25" t="s">
        <v>72</v>
      </c>
    </row>
    <row r="23" spans="2:3">
      <c r="B23" s="21" t="str">
        <f t="shared" si="0"/>
        <v>14</v>
      </c>
      <c r="C23" s="25" t="s">
        <v>9</v>
      </c>
    </row>
    <row r="24" spans="2:3">
      <c r="B24" s="21" t="str">
        <f t="shared" si="0"/>
        <v>15</v>
      </c>
      <c r="C24" s="25" t="s">
        <v>73</v>
      </c>
    </row>
    <row r="25" spans="2:3">
      <c r="B25" s="21" t="str">
        <f t="shared" si="0"/>
        <v>16</v>
      </c>
      <c r="C25" s="25" t="s">
        <v>6</v>
      </c>
    </row>
    <row r="26" spans="2:3">
      <c r="B26" s="21" t="str">
        <f t="shared" si="0"/>
        <v>17</v>
      </c>
      <c r="C26" s="25" t="s">
        <v>70</v>
      </c>
    </row>
    <row r="27" spans="2:3">
      <c r="B27" s="21" t="str">
        <f t="shared" si="0"/>
        <v>18</v>
      </c>
      <c r="C27" s="25" t="s">
        <v>74</v>
      </c>
    </row>
    <row r="28" spans="2:3">
      <c r="B28" s="21" t="str">
        <f t="shared" si="0"/>
        <v>19</v>
      </c>
      <c r="C28" s="25" t="s">
        <v>75</v>
      </c>
    </row>
    <row r="29" spans="2:3">
      <c r="B29" s="21" t="str">
        <f t="shared" si="0"/>
        <v>1A</v>
      </c>
      <c r="C29" s="25" t="s">
        <v>71</v>
      </c>
    </row>
    <row r="30" spans="2:3">
      <c r="B30" s="21" t="str">
        <f t="shared" si="0"/>
        <v>1B</v>
      </c>
      <c r="C30" s="25" t="s">
        <v>76</v>
      </c>
    </row>
    <row r="31" spans="2:3">
      <c r="B31" s="21" t="str">
        <f t="shared" si="0"/>
        <v>1C</v>
      </c>
      <c r="C31" s="25" t="s">
        <v>77</v>
      </c>
    </row>
    <row r="32" spans="2:3">
      <c r="B32" s="21" t="str">
        <f t="shared" si="0"/>
        <v>1D</v>
      </c>
      <c r="C32" s="25" t="s">
        <v>78</v>
      </c>
    </row>
    <row r="33" spans="2:3">
      <c r="B33" s="21" t="str">
        <f t="shared" si="0"/>
        <v>1E</v>
      </c>
      <c r="C33" s="25" t="s">
        <v>7</v>
      </c>
    </row>
    <row r="34" spans="2:3">
      <c r="B34" s="21" t="str">
        <f t="shared" si="0"/>
        <v>1F</v>
      </c>
      <c r="C34" s="25" t="s">
        <v>79</v>
      </c>
    </row>
    <row r="35" spans="2:3">
      <c r="B35" s="21" t="str">
        <f t="shared" si="0"/>
        <v>20</v>
      </c>
      <c r="C35" s="25" t="s">
        <v>80</v>
      </c>
    </row>
    <row r="36" spans="2:3">
      <c r="B36" s="21" t="str">
        <f t="shared" si="0"/>
        <v>21</v>
      </c>
      <c r="C36" s="25" t="s">
        <v>81</v>
      </c>
    </row>
    <row r="37" spans="2:3">
      <c r="B37" s="21" t="str">
        <f t="shared" si="0"/>
        <v>22</v>
      </c>
      <c r="C37" s="25" t="s">
        <v>6</v>
      </c>
    </row>
    <row r="38" spans="2:3">
      <c r="B38" s="21" t="str">
        <f t="shared" si="0"/>
        <v>23</v>
      </c>
      <c r="C38" s="25" t="s">
        <v>82</v>
      </c>
    </row>
    <row r="39" spans="2:3">
      <c r="B39" s="21" t="str">
        <f t="shared" si="0"/>
        <v>24</v>
      </c>
      <c r="C39" s="25" t="s">
        <v>83</v>
      </c>
    </row>
    <row r="40" spans="2:3">
      <c r="B40" s="21" t="str">
        <f t="shared" si="0"/>
        <v>25</v>
      </c>
      <c r="C40" s="25" t="s">
        <v>84</v>
      </c>
    </row>
    <row r="41" spans="2:3">
      <c r="B41" s="21" t="str">
        <f t="shared" si="0"/>
        <v>26</v>
      </c>
      <c r="C41" s="25" t="s">
        <v>85</v>
      </c>
    </row>
    <row r="42" spans="2:3">
      <c r="B42" s="21" t="str">
        <f t="shared" si="0"/>
        <v>27</v>
      </c>
      <c r="C42" s="25" t="s">
        <v>86</v>
      </c>
    </row>
    <row r="43" spans="2:3">
      <c r="B43" s="21" t="str">
        <f t="shared" si="0"/>
        <v>28</v>
      </c>
      <c r="C43" s="25" t="s">
        <v>80</v>
      </c>
    </row>
    <row r="44" spans="2:3">
      <c r="B44" s="21" t="str">
        <f t="shared" si="0"/>
        <v>29</v>
      </c>
      <c r="C44" s="25" t="s">
        <v>75</v>
      </c>
    </row>
    <row r="45" spans="2:3">
      <c r="B45" s="21" t="str">
        <f t="shared" si="0"/>
        <v>2A</v>
      </c>
      <c r="C45" s="25" t="s">
        <v>8</v>
      </c>
    </row>
    <row r="46" spans="2:3">
      <c r="B46" s="21" t="str">
        <f t="shared" si="0"/>
        <v>2B</v>
      </c>
      <c r="C46" s="25" t="s">
        <v>87</v>
      </c>
    </row>
    <row r="47" spans="2:3">
      <c r="B47" s="21" t="str">
        <f t="shared" si="0"/>
        <v>2C</v>
      </c>
      <c r="C47" s="25" t="s">
        <v>9</v>
      </c>
    </row>
    <row r="48" spans="2:3">
      <c r="B48" s="21" t="str">
        <f t="shared" si="0"/>
        <v>2D</v>
      </c>
      <c r="C48" s="25" t="s">
        <v>88</v>
      </c>
    </row>
    <row r="49" spans="2:3">
      <c r="B49" s="21" t="str">
        <f t="shared" si="0"/>
        <v>2E</v>
      </c>
      <c r="C49" s="25" t="s">
        <v>89</v>
      </c>
    </row>
    <row r="50" spans="2:3">
      <c r="B50" s="21" t="str">
        <f t="shared" si="0"/>
        <v>2F</v>
      </c>
      <c r="C50" s="25" t="s">
        <v>8</v>
      </c>
    </row>
    <row r="51" spans="2:3">
      <c r="B51" s="21" t="str">
        <f t="shared" si="0"/>
        <v>30</v>
      </c>
      <c r="C51" s="25" t="s">
        <v>9</v>
      </c>
    </row>
    <row r="52" spans="2:3">
      <c r="B52" s="21" t="str">
        <f t="shared" si="0"/>
        <v>31</v>
      </c>
      <c r="C52" s="25" t="s">
        <v>90</v>
      </c>
    </row>
    <row r="53" spans="2:3">
      <c r="B53" s="21" t="str">
        <f t="shared" si="0"/>
        <v>32</v>
      </c>
      <c r="C53" s="25" t="s">
        <v>10</v>
      </c>
    </row>
    <row r="54" spans="2:3">
      <c r="B54" s="21" t="str">
        <f t="shared" si="0"/>
        <v>33</v>
      </c>
      <c r="C54" s="25" t="s">
        <v>61</v>
      </c>
    </row>
    <row r="55" spans="2:3">
      <c r="B55" s="21" t="str">
        <f t="shared" si="0"/>
        <v>34</v>
      </c>
      <c r="C55" s="25" t="s">
        <v>7</v>
      </c>
    </row>
    <row r="56" spans="2:3">
      <c r="B56" s="21" t="str">
        <f t="shared" si="0"/>
        <v>35</v>
      </c>
      <c r="C56" s="25"/>
    </row>
    <row r="57" spans="2:3">
      <c r="B57" s="21" t="str">
        <f t="shared" si="0"/>
        <v>36</v>
      </c>
      <c r="C57" s="25"/>
    </row>
    <row r="58" spans="2:3">
      <c r="B58" s="21" t="str">
        <f t="shared" si="0"/>
        <v>37</v>
      </c>
      <c r="C58" s="25"/>
    </row>
    <row r="59" spans="2:3">
      <c r="B59" s="21" t="str">
        <f t="shared" si="0"/>
        <v>38</v>
      </c>
      <c r="C59" s="25"/>
    </row>
    <row r="60" spans="2:3">
      <c r="B60" s="21" t="str">
        <f t="shared" si="0"/>
        <v>39</v>
      </c>
      <c r="C60" s="25"/>
    </row>
    <row r="61" spans="2:3">
      <c r="B61" s="21" t="str">
        <f t="shared" si="0"/>
        <v>3A</v>
      </c>
      <c r="C61" s="25"/>
    </row>
    <row r="62" spans="2:3">
      <c r="B62" s="21" t="str">
        <f t="shared" si="0"/>
        <v>3B</v>
      </c>
      <c r="C62" s="25"/>
    </row>
    <row r="63" spans="2:3">
      <c r="B63" s="21" t="str">
        <f t="shared" si="0"/>
        <v>3C</v>
      </c>
      <c r="C63" s="25" t="s">
        <v>91</v>
      </c>
    </row>
    <row r="64" spans="2:3">
      <c r="B64" s="21" t="str">
        <f t="shared" si="0"/>
        <v>3D</v>
      </c>
      <c r="C64" s="25"/>
    </row>
    <row r="65" spans="2:3">
      <c r="B65" s="21" t="str">
        <f t="shared" si="0"/>
        <v>3E</v>
      </c>
      <c r="C65" s="25" t="s">
        <v>92</v>
      </c>
    </row>
    <row r="66" spans="2:3">
      <c r="B66" s="21" t="str">
        <f t="shared" si="0"/>
        <v>3F</v>
      </c>
      <c r="C66" s="25"/>
    </row>
    <row r="67" spans="2:3">
      <c r="B67" s="21" t="str">
        <f t="shared" si="0"/>
        <v>40</v>
      </c>
      <c r="C67" s="25" t="s">
        <v>93</v>
      </c>
    </row>
    <row r="68" spans="2:3">
      <c r="B68" s="21" t="str">
        <f t="shared" si="0"/>
        <v>41</v>
      </c>
      <c r="C68" s="25" t="s">
        <v>94</v>
      </c>
    </row>
    <row r="69" spans="2:3">
      <c r="B69" s="21" t="str">
        <f t="shared" ref="B69:B130" si="1">DEC2HEX(HEX2DEC(B68)+1,2)</f>
        <v>42</v>
      </c>
      <c r="C69" s="25"/>
    </row>
    <row r="70" spans="2:3">
      <c r="B70" s="21" t="str">
        <f t="shared" si="1"/>
        <v>43</v>
      </c>
      <c r="C70" s="25" t="s">
        <v>95</v>
      </c>
    </row>
    <row r="71" spans="2:3">
      <c r="B71" s="21" t="str">
        <f t="shared" si="1"/>
        <v>44</v>
      </c>
      <c r="C71" s="25" t="s">
        <v>96</v>
      </c>
    </row>
    <row r="72" spans="2:3">
      <c r="B72" s="21" t="str">
        <f t="shared" si="1"/>
        <v>45</v>
      </c>
      <c r="C72" s="25" t="s">
        <v>97</v>
      </c>
    </row>
    <row r="73" spans="2:3">
      <c r="B73" s="21" t="str">
        <f t="shared" si="1"/>
        <v>46</v>
      </c>
      <c r="C73" s="25"/>
    </row>
    <row r="74" spans="2:3">
      <c r="B74" s="21" t="str">
        <f t="shared" si="1"/>
        <v>47</v>
      </c>
      <c r="C74" s="25"/>
    </row>
    <row r="75" spans="2:3">
      <c r="B75" s="21" t="str">
        <f t="shared" si="1"/>
        <v>48</v>
      </c>
      <c r="C75" s="25" t="s">
        <v>68</v>
      </c>
    </row>
    <row r="76" spans="2:3">
      <c r="B76" s="21" t="str">
        <f t="shared" si="1"/>
        <v>49</v>
      </c>
      <c r="C76" s="25" t="s">
        <v>94</v>
      </c>
    </row>
    <row r="77" spans="2:3">
      <c r="B77" s="21" t="str">
        <f t="shared" si="1"/>
        <v>4A</v>
      </c>
      <c r="C77" s="25" t="s">
        <v>98</v>
      </c>
    </row>
    <row r="78" spans="2:3">
      <c r="B78" s="21" t="str">
        <f t="shared" si="1"/>
        <v>4B</v>
      </c>
      <c r="C78" s="25" t="s">
        <v>99</v>
      </c>
    </row>
    <row r="79" spans="2:3">
      <c r="B79" s="21" t="str">
        <f t="shared" si="1"/>
        <v>4C</v>
      </c>
      <c r="C79" s="25" t="s">
        <v>100</v>
      </c>
    </row>
    <row r="80" spans="2:3">
      <c r="B80" s="21" t="str">
        <f t="shared" si="1"/>
        <v>4D</v>
      </c>
      <c r="C80" s="25"/>
    </row>
    <row r="81" spans="2:3">
      <c r="B81" s="21" t="str">
        <f t="shared" si="1"/>
        <v>4E</v>
      </c>
      <c r="C81" s="25"/>
    </row>
    <row r="82" spans="2:3">
      <c r="B82" s="21" t="str">
        <f t="shared" si="1"/>
        <v>4F</v>
      </c>
      <c r="C82" s="25"/>
    </row>
    <row r="83" spans="2:3">
      <c r="B83" s="21" t="str">
        <f t="shared" si="1"/>
        <v>50</v>
      </c>
      <c r="C83" s="25"/>
    </row>
    <row r="84" spans="2:3">
      <c r="B84" s="21" t="str">
        <f t="shared" si="1"/>
        <v>51</v>
      </c>
      <c r="C84" s="25"/>
    </row>
    <row r="85" spans="2:3">
      <c r="B85" s="21" t="str">
        <f t="shared" si="1"/>
        <v>52</v>
      </c>
      <c r="C85" s="25"/>
    </row>
    <row r="86" spans="2:3">
      <c r="B86" s="21" t="str">
        <f t="shared" si="1"/>
        <v>53</v>
      </c>
      <c r="C86" s="25"/>
    </row>
    <row r="87" spans="2:3">
      <c r="B87" s="21" t="str">
        <f t="shared" si="1"/>
        <v>54</v>
      </c>
      <c r="C87" s="25"/>
    </row>
    <row r="88" spans="2:3">
      <c r="B88" s="21" t="str">
        <f t="shared" si="1"/>
        <v>55</v>
      </c>
      <c r="C88" s="25"/>
    </row>
    <row r="89" spans="2:3">
      <c r="B89" s="21" t="str">
        <f t="shared" si="1"/>
        <v>56</v>
      </c>
      <c r="C89" s="25"/>
    </row>
    <row r="90" spans="2:3">
      <c r="B90" s="21" t="str">
        <f t="shared" si="1"/>
        <v>57</v>
      </c>
      <c r="C90" s="25"/>
    </row>
    <row r="91" spans="2:3">
      <c r="B91" s="21" t="str">
        <f t="shared" si="1"/>
        <v>58</v>
      </c>
      <c r="C91" s="25"/>
    </row>
    <row r="92" spans="2:3">
      <c r="B92" s="21" t="str">
        <f t="shared" si="1"/>
        <v>59</v>
      </c>
      <c r="C92" s="25"/>
    </row>
    <row r="93" spans="2:3">
      <c r="B93" s="21" t="str">
        <f t="shared" si="1"/>
        <v>5A</v>
      </c>
      <c r="C93" s="25"/>
    </row>
    <row r="94" spans="2:3">
      <c r="B94" s="21" t="str">
        <f t="shared" si="1"/>
        <v>5B</v>
      </c>
      <c r="C94" s="25"/>
    </row>
    <row r="95" spans="2:3">
      <c r="B95" s="21" t="str">
        <f t="shared" si="1"/>
        <v>5C</v>
      </c>
      <c r="C95" s="25"/>
    </row>
    <row r="96" spans="2:3">
      <c r="B96" s="21" t="str">
        <f t="shared" si="1"/>
        <v>5D</v>
      </c>
      <c r="C96" s="25"/>
    </row>
    <row r="97" spans="2:3">
      <c r="B97" s="21" t="str">
        <f t="shared" si="1"/>
        <v>5E</v>
      </c>
      <c r="C97" s="25"/>
    </row>
    <row r="98" spans="2:3">
      <c r="B98" s="21" t="str">
        <f t="shared" si="1"/>
        <v>5F</v>
      </c>
      <c r="C98" s="25"/>
    </row>
    <row r="99" spans="2:3">
      <c r="B99" s="21" t="str">
        <f t="shared" si="1"/>
        <v>60</v>
      </c>
      <c r="C99" s="25"/>
    </row>
    <row r="100" spans="2:3">
      <c r="B100" s="21" t="str">
        <f t="shared" si="1"/>
        <v>61</v>
      </c>
      <c r="C100" s="25"/>
    </row>
    <row r="101" spans="2:3">
      <c r="B101" s="21" t="str">
        <f t="shared" si="1"/>
        <v>62</v>
      </c>
      <c r="C101" s="25"/>
    </row>
    <row r="102" spans="2:3">
      <c r="B102" s="21" t="str">
        <f t="shared" si="1"/>
        <v>63</v>
      </c>
      <c r="C102" s="25"/>
    </row>
    <row r="103" spans="2:3">
      <c r="B103" s="21" t="str">
        <f t="shared" si="1"/>
        <v>64</v>
      </c>
      <c r="C103" s="25"/>
    </row>
    <row r="104" spans="2:3">
      <c r="B104" s="21" t="str">
        <f t="shared" si="1"/>
        <v>65</v>
      </c>
      <c r="C104" s="25"/>
    </row>
    <row r="105" spans="2:3">
      <c r="B105" s="21" t="str">
        <f t="shared" si="1"/>
        <v>66</v>
      </c>
      <c r="C105" s="25"/>
    </row>
    <row r="106" spans="2:3">
      <c r="B106" s="21" t="str">
        <f t="shared" si="1"/>
        <v>67</v>
      </c>
      <c r="C106" s="25"/>
    </row>
    <row r="107" spans="2:3">
      <c r="B107" s="21" t="str">
        <f t="shared" si="1"/>
        <v>68</v>
      </c>
      <c r="C107" s="25"/>
    </row>
    <row r="108" spans="2:3">
      <c r="B108" s="21" t="str">
        <f t="shared" si="1"/>
        <v>69</v>
      </c>
      <c r="C108" s="25"/>
    </row>
    <row r="109" spans="2:3">
      <c r="B109" s="21" t="str">
        <f t="shared" si="1"/>
        <v>6A</v>
      </c>
      <c r="C109" s="25"/>
    </row>
    <row r="110" spans="2:3">
      <c r="B110" s="21" t="str">
        <f t="shared" si="1"/>
        <v>6B</v>
      </c>
      <c r="C110" s="25"/>
    </row>
    <row r="111" spans="2:3">
      <c r="B111" s="21" t="str">
        <f t="shared" si="1"/>
        <v>6C</v>
      </c>
      <c r="C111" s="25"/>
    </row>
    <row r="112" spans="2:3">
      <c r="B112" s="21" t="str">
        <f t="shared" si="1"/>
        <v>6D</v>
      </c>
      <c r="C112" s="25"/>
    </row>
    <row r="113" spans="2:3">
      <c r="B113" s="21" t="str">
        <f t="shared" si="1"/>
        <v>6E</v>
      </c>
      <c r="C113" s="25"/>
    </row>
    <row r="114" spans="2:3">
      <c r="B114" s="21" t="str">
        <f t="shared" si="1"/>
        <v>6F</v>
      </c>
      <c r="C114" s="25"/>
    </row>
    <row r="115" spans="2:3">
      <c r="B115" s="21" t="str">
        <f t="shared" si="1"/>
        <v>70</v>
      </c>
      <c r="C115" s="25"/>
    </row>
    <row r="116" spans="2:3">
      <c r="B116" s="21" t="str">
        <f t="shared" si="1"/>
        <v>71</v>
      </c>
      <c r="C116" s="25"/>
    </row>
    <row r="117" spans="2:3">
      <c r="B117" s="21" t="str">
        <f t="shared" si="1"/>
        <v>72</v>
      </c>
      <c r="C117" s="25"/>
    </row>
    <row r="118" spans="2:3">
      <c r="B118" s="21" t="str">
        <f t="shared" si="1"/>
        <v>73</v>
      </c>
      <c r="C118" s="25" t="s">
        <v>101</v>
      </c>
    </row>
    <row r="119" spans="2:3">
      <c r="B119" s="21" t="str">
        <f t="shared" si="1"/>
        <v>74</v>
      </c>
      <c r="C119" s="25" t="s">
        <v>11</v>
      </c>
    </row>
    <row r="120" spans="2:3">
      <c r="B120" s="21" t="str">
        <f t="shared" si="1"/>
        <v>75</v>
      </c>
      <c r="C120" s="25" t="s">
        <v>12</v>
      </c>
    </row>
    <row r="121" spans="2:3">
      <c r="B121" s="21" t="str">
        <f t="shared" si="1"/>
        <v>76</v>
      </c>
      <c r="C121" s="25" t="s">
        <v>13</v>
      </c>
    </row>
    <row r="122" spans="2:3">
      <c r="B122" s="21" t="str">
        <f t="shared" si="1"/>
        <v>77</v>
      </c>
      <c r="C122" s="25" t="s">
        <v>14</v>
      </c>
    </row>
    <row r="123" spans="2:3">
      <c r="B123" s="21" t="str">
        <f t="shared" si="1"/>
        <v>78</v>
      </c>
      <c r="C123" s="25" t="s">
        <v>15</v>
      </c>
    </row>
    <row r="124" spans="2:3">
      <c r="B124" s="21" t="str">
        <f t="shared" si="1"/>
        <v>79</v>
      </c>
      <c r="C124" s="25" t="s">
        <v>16</v>
      </c>
    </row>
    <row r="125" spans="2:3">
      <c r="B125" s="21" t="str">
        <f t="shared" si="1"/>
        <v>7A</v>
      </c>
      <c r="C125" s="25" t="s">
        <v>17</v>
      </c>
    </row>
    <row r="126" spans="2:3">
      <c r="B126" s="21" t="str">
        <f t="shared" si="1"/>
        <v>7B</v>
      </c>
      <c r="C126" s="25" t="s">
        <v>18</v>
      </c>
    </row>
    <row r="127" spans="2:3">
      <c r="B127" s="21" t="str">
        <f t="shared" si="1"/>
        <v>7C</v>
      </c>
      <c r="C127" s="25" t="s">
        <v>19</v>
      </c>
    </row>
    <row r="128" spans="2:3">
      <c r="B128" s="21" t="str">
        <f t="shared" si="1"/>
        <v>7D</v>
      </c>
      <c r="C128" s="25" t="s">
        <v>20</v>
      </c>
    </row>
    <row r="129" spans="2:3">
      <c r="B129" s="21" t="str">
        <f t="shared" si="1"/>
        <v>7E</v>
      </c>
      <c r="C129" s="25" t="s">
        <v>21</v>
      </c>
    </row>
    <row r="130" spans="2:3">
      <c r="B130" s="22" t="str">
        <f t="shared" si="1"/>
        <v>7F</v>
      </c>
      <c r="C130" s="26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3" tint="0.39997558519241921"/>
  </sheetPr>
  <dimension ref="A1:N65"/>
  <sheetViews>
    <sheetView topLeftCell="M1" workbookViewId="0">
      <selection activeCell="M60" sqref="M1:M60"/>
    </sheetView>
  </sheetViews>
  <sheetFormatPr defaultRowHeight="15"/>
  <cols>
    <col min="1" max="2" width="8.85546875" style="1" hidden="1" customWidth="1"/>
    <col min="3" max="3" width="6" style="1" hidden="1" customWidth="1"/>
    <col min="4" max="5" width="5.42578125" style="1" hidden="1" customWidth="1"/>
    <col min="6" max="6" width="11.5703125" style="1" hidden="1" customWidth="1"/>
    <col min="7" max="7" width="3.7109375" style="1" hidden="1" customWidth="1"/>
    <col min="8" max="10" width="11.140625" style="1" hidden="1" customWidth="1"/>
    <col min="11" max="11" width="5.42578125" style="1" hidden="1" customWidth="1"/>
    <col min="12" max="12" width="7.28515625" hidden="1" customWidth="1"/>
    <col min="13" max="13" width="128.5703125" style="55" customWidth="1"/>
  </cols>
  <sheetData>
    <row r="1" spans="1:14">
      <c r="A1" s="1">
        <v>1</v>
      </c>
      <c r="B1" s="1">
        <f>ROW()</f>
        <v>1</v>
      </c>
      <c r="F1" s="1">
        <f>MAX(A1:A65)</f>
        <v>60</v>
      </c>
      <c r="L1" t="s">
        <v>205</v>
      </c>
      <c r="M1" s="65" t="str">
        <f t="shared" ref="M1:M32" si="0">IF(ROW()&lt;=$F$1,INDEX($L:$L,VLOOKUP(ROW(),$A$1:$B$65,2,FALSE)),"")</f>
        <v xml:space="preserve">&lt;?xml version="1.0" encoding="utf-8" ?&gt; </v>
      </c>
      <c r="N1" s="66" t="s">
        <v>32</v>
      </c>
    </row>
    <row r="2" spans="1:14">
      <c r="A2" s="1">
        <f t="shared" ref="A2:A62" si="1">IF(LEN(TRIM(L2)),A1+1,A1)</f>
        <v>2</v>
      </c>
      <c r="B2" s="1">
        <f>ROW()</f>
        <v>2</v>
      </c>
      <c r="L2" t="s">
        <v>36</v>
      </c>
      <c r="M2" s="65" t="str">
        <f t="shared" si="0"/>
        <v>&lt;Patches&gt;</v>
      </c>
      <c r="N2" s="66" t="s">
        <v>32</v>
      </c>
    </row>
    <row r="3" spans="1:14">
      <c r="A3" s="1">
        <f t="shared" si="1"/>
        <v>3</v>
      </c>
      <c r="B3" s="1">
        <f>ROW()</f>
        <v>3</v>
      </c>
      <c r="L3" t="str">
        <f>"  &lt;Patch name="""&amp;Code!$B$1&amp;"""&gt;"</f>
        <v xml:space="preserve">  &lt;Patch name="Guests in Randoms &amp;amp; Unit Restrictions"&gt;</v>
      </c>
      <c r="M3" s="65" t="str">
        <f t="shared" si="0"/>
        <v xml:space="preserve">  &lt;Patch name="Guests in Randoms &amp;amp; Unit Restrictions"&gt;</v>
      </c>
      <c r="N3" s="66" t="s">
        <v>32</v>
      </c>
    </row>
    <row r="4" spans="1:14">
      <c r="A4" s="1">
        <f t="shared" si="1"/>
        <v>4</v>
      </c>
      <c r="B4" s="1">
        <f>ROW()</f>
        <v>4</v>
      </c>
      <c r="L4" t="str">
        <f>"    &lt;Description&gt;"&amp;Code!$F$1&amp;"&lt;/Description&gt;"</f>
        <v xml:space="preserve">    &lt;Description&gt;Allows you to bring uncontrollable guests into battle, and allows you to choose which units can not be added to the squad formation screen depending on the given event.&lt;/Description&gt;</v>
      </c>
      <c r="M4" s="65" t="str">
        <f t="shared" si="0"/>
        <v xml:space="preserve">    &lt;Description&gt;Allows you to bring uncontrollable guests into battle, and allows you to choose which units can not be added to the squad formation screen depending on the given event.&lt;/Description&gt;</v>
      </c>
      <c r="N4" s="66" t="s">
        <v>32</v>
      </c>
    </row>
    <row r="5" spans="1:14">
      <c r="A5" s="1">
        <f t="shared" si="1"/>
        <v>5</v>
      </c>
      <c r="B5" s="1">
        <f>ROW()</f>
        <v>5</v>
      </c>
      <c r="C5" s="1">
        <v>1</v>
      </c>
      <c r="D5" s="1">
        <v>0</v>
      </c>
      <c r="E5" s="1">
        <f>IF(D5=0,INDEX('Compile Sheet'!$AL:$AL,C5),0)</f>
        <v>3</v>
      </c>
      <c r="F5" s="1" t="str">
        <f>IF(E5,INDEX(Code!A:A,E5),"")</f>
        <v>BATTLE.BIN</v>
      </c>
      <c r="G5" s="1">
        <f>IF(LEN(F5),VLOOKUP(F5,'Compile Sheet'!$AF$1:$AI$23,2,FALSE),"")</f>
        <v>1</v>
      </c>
      <c r="H5" s="1" t="str">
        <f>IF(LEN($G5),INDEX('Compile Sheet'!AH:AH,$G5),"")</f>
        <v>BATTLE_BIN</v>
      </c>
      <c r="I5" s="1" t="str">
        <f>IF(LEN(G5),DEC2HEX(HEX2DEC(RIGHT(INDEX('Compile Sheet'!$AS:$AS,E5+1),7))-HEX2DEC(IF($G5,INDEX('Compile Sheet'!AI:AI,$G5)))),"")</f>
        <v>E9820</v>
      </c>
      <c r="J5" s="1" t="str">
        <f t="shared" ref="J5:J62" si="2">IF(D5=-2,"  &lt;/Patch&gt;",IF(D5=-3,"&lt;/Patches&gt;",""))</f>
        <v/>
      </c>
      <c r="L5" t="str">
        <f>IF(D5=0,"    &lt;Location file="""&amp;H5&amp;""" offset="""&amp;I5&amp;"""&gt;",IF(D5=-1,"    &lt;/Location&gt;",IF(D5&lt;-1,J5,"      "&amp;INDEX('Compile Sheet'!$D:$D,D5+INDEX('Compile Sheet'!$AL:$AL,C5)))))</f>
        <v xml:space="preserve">    &lt;Location file="BATTLE_BIN" offset="E9820"&gt;</v>
      </c>
      <c r="M5" s="65" t="str">
        <f t="shared" si="0"/>
        <v xml:space="preserve">    &lt;Location file="BATTLE_BIN" offset="E9820"&gt;</v>
      </c>
      <c r="N5" s="66" t="s">
        <v>32</v>
      </c>
    </row>
    <row r="6" spans="1:14">
      <c r="A6" s="1">
        <f t="shared" si="1"/>
        <v>6</v>
      </c>
      <c r="B6" s="1">
        <f>ROW()</f>
        <v>6</v>
      </c>
      <c r="C6" s="1">
        <f>IF(D6=-1,IF(C5-1&gt;MAX('Compile Sheet'!$AK$1:$AK$128),NA(),C5+1),C5)</f>
        <v>1</v>
      </c>
      <c r="D6" s="1">
        <f>IF(D5+1&gt;INDEX('Compile Sheet'!$AM:$AM,C5)-1,-1,D5+1)</f>
        <v>1</v>
      </c>
      <c r="E6" s="1">
        <f>IF(D6=0,INDEX('Compile Sheet'!$AL:$AL,C6),0)</f>
        <v>0</v>
      </c>
      <c r="F6" s="1" t="str">
        <f>IF(E6,INDEX(Code!A:A,E6),"")</f>
        <v/>
      </c>
      <c r="G6" s="1" t="str">
        <f>IF(LEN(F6),VLOOKUP(F6,'Compile Sheet'!$AF$1:$AI$23,2,FALSE),"")</f>
        <v/>
      </c>
      <c r="H6" s="1" t="str">
        <f>IF(LEN($G6),INDEX('Compile Sheet'!AH:AH,$G6),"")</f>
        <v/>
      </c>
      <c r="I6" s="1" t="str">
        <f>IF(LEN(G6),DEC2HEX(HEX2DEC(RIGHT(INDEX('Compile Sheet'!$AS:$AS,E6+1),7))-HEX2DEC(IF($G6,INDEX('Compile Sheet'!AI:AI,$G6)))),"")</f>
        <v/>
      </c>
      <c r="J6" s="1" t="str">
        <f t="shared" si="2"/>
        <v/>
      </c>
      <c r="L6" t="str">
        <f>IFERROR(IF(D6=0,"    &lt;Location file="""&amp;H6&amp;""" offset="""&amp;I6&amp;"""&gt;",IF(AND(D6=-1,D5&lt;&gt;-1),"    &lt;/Location&gt;",IF(D6&lt;-1,J6,"      "&amp;INDEX('Compile Sheet'!$D:$D,D6+INDEX('Compile Sheet'!$AL:$AL,C6))))),"")</f>
        <v xml:space="preserve">      FCFFA5AF</v>
      </c>
      <c r="M6" s="65" t="str">
        <f t="shared" si="0"/>
        <v xml:space="preserve">      FCFFA5AF</v>
      </c>
      <c r="N6" s="66" t="s">
        <v>32</v>
      </c>
    </row>
    <row r="7" spans="1:14">
      <c r="A7" s="1">
        <f t="shared" si="1"/>
        <v>7</v>
      </c>
      <c r="B7" s="1">
        <f>ROW()</f>
        <v>7</v>
      </c>
      <c r="C7" s="1">
        <f>IF(D7=-1,IF(C6-1&gt;MAX('Compile Sheet'!$AK$1:$AK$128),NA(),C6+1),C6)</f>
        <v>1</v>
      </c>
      <c r="D7" s="1">
        <f>IF(D6+1&gt;INDEX('Compile Sheet'!$AM:$AM,C6)-1,-1,D6+1)</f>
        <v>2</v>
      </c>
      <c r="E7" s="1">
        <f>IF(D7=0,INDEX('Compile Sheet'!$AL:$AL,C7),0)</f>
        <v>0</v>
      </c>
      <c r="F7" s="1" t="str">
        <f>IF(E7,INDEX(Code!A:A,E7),"")</f>
        <v/>
      </c>
      <c r="G7" s="1" t="str">
        <f>IF(LEN(F7),VLOOKUP(F7,'Compile Sheet'!$AF$1:$AI$23,2,FALSE),"")</f>
        <v/>
      </c>
      <c r="H7" s="1" t="str">
        <f>IF(LEN($G7),INDEX('Compile Sheet'!AH:AH,$G7),"")</f>
        <v/>
      </c>
      <c r="I7" s="1" t="str">
        <f>IF(LEN(G7),DEC2HEX(HEX2DEC(RIGHT(INDEX('Compile Sheet'!$AS:$AS,E7+1),7))-HEX2DEC(IF($G7,INDEX('Compile Sheet'!AI:AI,$G7)))),"")</f>
        <v/>
      </c>
      <c r="J7" s="1" t="str">
        <f t="shared" si="2"/>
        <v/>
      </c>
      <c r="L7" t="str">
        <f>IFERROR(IF(D7=0,"    &lt;Location file="""&amp;H7&amp;""" offset="""&amp;I7&amp;"""&gt;",IF(AND(D7=-1,D6&lt;&gt;-1),"    &lt;/Location&gt;",IF(D7&lt;-1,J7,"      "&amp;INDEX('Compile Sheet'!$D:$D,D7+INDEX('Compile Sheet'!$AL:$AL,C7))))),"")</f>
        <v xml:space="preserve">      F8FFA6AF</v>
      </c>
      <c r="M7" s="65" t="str">
        <f t="shared" si="0"/>
        <v xml:space="preserve">      F8FFA6AF</v>
      </c>
      <c r="N7" s="66" t="s">
        <v>32</v>
      </c>
    </row>
    <row r="8" spans="1:14">
      <c r="A8" s="1">
        <f t="shared" si="1"/>
        <v>8</v>
      </c>
      <c r="B8" s="1">
        <f>ROW()</f>
        <v>8</v>
      </c>
      <c r="C8" s="1">
        <f>IF(D8=-1,IF(C7-1&gt;MAX('Compile Sheet'!$AK$1:$AK$128),NA(),C7+1),C7)</f>
        <v>1</v>
      </c>
      <c r="D8" s="1">
        <f>IF(D7+1&gt;INDEX('Compile Sheet'!$AM:$AM,C7)-1,-1,D7+1)</f>
        <v>3</v>
      </c>
      <c r="E8" s="1">
        <f>IF(D8=0,INDEX('Compile Sheet'!$AL:$AL,C8),0)</f>
        <v>0</v>
      </c>
      <c r="F8" s="1" t="str">
        <f>IF(E8,INDEX(Code!A:A,E8),"")</f>
        <v/>
      </c>
      <c r="G8" s="1" t="str">
        <f>IF(LEN(F8),VLOOKUP(F8,'Compile Sheet'!$AF$1:$AI$23,2,FALSE),"")</f>
        <v/>
      </c>
      <c r="H8" s="1" t="str">
        <f>IF(LEN($G8),INDEX('Compile Sheet'!AH:AH,$G8),"")</f>
        <v/>
      </c>
      <c r="I8" s="1" t="str">
        <f>IF(LEN(G8),DEC2HEX(HEX2DEC(RIGHT(INDEX('Compile Sheet'!$AS:$AS,E8+1),7))-HEX2DEC(IF($G8,INDEX('Compile Sheet'!AI:AI,$G8)))),"")</f>
        <v/>
      </c>
      <c r="J8" s="1" t="str">
        <f t="shared" si="2"/>
        <v/>
      </c>
      <c r="L8" t="str">
        <f>IFERROR(IF(D8=0,"    &lt;Location file="""&amp;H8&amp;""" offset="""&amp;I8&amp;"""&gt;",IF(AND(D8=-1,D7&lt;&gt;-1),"    &lt;/Location&gt;",IF(D8&lt;-1,J8,"      "&amp;INDEX('Compile Sheet'!$D:$D,D8+INDEX('Compile Sheet'!$AL:$AL,C8))))),"")</f>
        <v xml:space="preserve">      F4FFA7AF</v>
      </c>
      <c r="M8" s="65" t="str">
        <f t="shared" si="0"/>
        <v xml:space="preserve">      F4FFA7AF</v>
      </c>
      <c r="N8" s="66" t="s">
        <v>32</v>
      </c>
    </row>
    <row r="9" spans="1:14">
      <c r="A9" s="1">
        <f t="shared" si="1"/>
        <v>9</v>
      </c>
      <c r="B9" s="1">
        <f>ROW()</f>
        <v>9</v>
      </c>
      <c r="C9" s="1">
        <f>IF(D9=-1,IF(C8-1&gt;MAX('Compile Sheet'!$AK$1:$AK$128),NA(),C8+1),C8)</f>
        <v>1</v>
      </c>
      <c r="D9" s="1">
        <f>IF(D8+1&gt;INDEX('Compile Sheet'!$AM:$AM,C8)-1,-1,D8+1)</f>
        <v>4</v>
      </c>
      <c r="E9" s="1">
        <f>IF(D9=0,INDEX('Compile Sheet'!$AL:$AL,C9),0)</f>
        <v>0</v>
      </c>
      <c r="F9" s="1" t="str">
        <f>IF(E9,INDEX(Code!A:A,E9),"")</f>
        <v/>
      </c>
      <c r="G9" s="1" t="str">
        <f>IF(LEN(F9),VLOOKUP(F9,'Compile Sheet'!$AF$1:$AI$23,2,FALSE),"")</f>
        <v/>
      </c>
      <c r="H9" s="1" t="str">
        <f>IF(LEN($G9),INDEX('Compile Sheet'!AH:AH,$G9),"")</f>
        <v/>
      </c>
      <c r="I9" s="1" t="str">
        <f>IF(LEN(G9),DEC2HEX(HEX2DEC(RIGHT(INDEX('Compile Sheet'!$AS:$AS,E9+1),7))-HEX2DEC(IF($G9,INDEX('Compile Sheet'!AI:AI,$G9)))),"")</f>
        <v/>
      </c>
      <c r="J9" s="1" t="str">
        <f t="shared" si="2"/>
        <v/>
      </c>
      <c r="L9" t="str">
        <f>IFERROR(IF(D9=0,"    &lt;Location file="""&amp;H9&amp;""" offset="""&amp;I9&amp;"""&gt;",IF(AND(D9=-1,D8&lt;&gt;-1),"    &lt;/Location&gt;",IF(D9&lt;-1,J9,"      "&amp;INDEX('Compile Sheet'!$D:$D,D9+INDEX('Compile Sheet'!$AL:$AL,C9))))),"")</f>
        <v xml:space="preserve">      F0FFA8AF</v>
      </c>
      <c r="M9" s="65" t="str">
        <f t="shared" si="0"/>
        <v xml:space="preserve">      F0FFA8AF</v>
      </c>
      <c r="N9" s="66" t="s">
        <v>32</v>
      </c>
    </row>
    <row r="10" spans="1:14">
      <c r="A10" s="1">
        <f t="shared" si="1"/>
        <v>10</v>
      </c>
      <c r="B10" s="1">
        <f>ROW()</f>
        <v>10</v>
      </c>
      <c r="C10" s="1">
        <f>IF(D10=-1,IF(C9-1&gt;MAX('Compile Sheet'!$AK$1:$AK$128),NA(),C9+1),C9)</f>
        <v>1</v>
      </c>
      <c r="D10" s="1">
        <f>IF(D9+1&gt;INDEX('Compile Sheet'!$AM:$AM,C9)-1,-1,D9+1)</f>
        <v>5</v>
      </c>
      <c r="E10" s="1">
        <f>IF(D10=0,INDEX('Compile Sheet'!$AL:$AL,C10),0)</f>
        <v>0</v>
      </c>
      <c r="F10" s="1" t="str">
        <f>IF(E10,INDEX(Code!A:A,E10),"")</f>
        <v/>
      </c>
      <c r="G10" s="1" t="str">
        <f>IF(LEN(F10),VLOOKUP(F10,'Compile Sheet'!$AF$1:$AI$23,2,FALSE),"")</f>
        <v/>
      </c>
      <c r="H10" s="1" t="str">
        <f>IF(LEN($G10),INDEX('Compile Sheet'!AH:AH,$G10),"")</f>
        <v/>
      </c>
      <c r="I10" s="1" t="str">
        <f>IF(LEN(G10),DEC2HEX(HEX2DEC(RIGHT(INDEX('Compile Sheet'!$AS:$AS,E10+1),7))-HEX2DEC(IF($G10,INDEX('Compile Sheet'!AI:AI,$G10)))),"")</f>
        <v/>
      </c>
      <c r="J10" s="1" t="str">
        <f t="shared" si="2"/>
        <v/>
      </c>
      <c r="L10" t="str">
        <f>IFERROR(IF(D10=0,"    &lt;Location file="""&amp;H10&amp;""" offset="""&amp;I10&amp;"""&gt;",IF(AND(D10=-1,D9&lt;&gt;-1),"    &lt;/Location&gt;",IF(D10&lt;-1,J10,"      "&amp;INDEX('Compile Sheet'!$D:$D,D10+INDEX('Compile Sheet'!$AL:$AL,C10))))),"")</f>
        <v xml:space="preserve">      00008290</v>
      </c>
      <c r="M10" s="65" t="str">
        <f t="shared" si="0"/>
        <v xml:space="preserve">      00008290</v>
      </c>
      <c r="N10" s="66" t="s">
        <v>32</v>
      </c>
    </row>
    <row r="11" spans="1:14">
      <c r="A11" s="1">
        <f t="shared" si="1"/>
        <v>11</v>
      </c>
      <c r="B11" s="1">
        <f>ROW()</f>
        <v>11</v>
      </c>
      <c r="C11" s="1">
        <f>IF(D11=-1,IF(C10-1&gt;MAX('Compile Sheet'!$AK$1:$AK$128),NA(),C10+1),C10)</f>
        <v>1</v>
      </c>
      <c r="D11" s="1">
        <f>IF(D10+1&gt;INDEX('Compile Sheet'!$AM:$AM,C10)-1,-1,D10+1)</f>
        <v>6</v>
      </c>
      <c r="E11" s="1">
        <f>IF(D11=0,INDEX('Compile Sheet'!$AL:$AL,C11),0)</f>
        <v>0</v>
      </c>
      <c r="F11" s="1" t="str">
        <f>IF(E11,INDEX(Code!A:A,E11),"")</f>
        <v/>
      </c>
      <c r="G11" s="1" t="str">
        <f>IF(LEN(F11),VLOOKUP(F11,'Compile Sheet'!$AF$1:$AI$23,2,FALSE),"")</f>
        <v/>
      </c>
      <c r="H11" s="1" t="str">
        <f>IF(LEN($G11),INDEX('Compile Sheet'!AH:AH,$G11),"")</f>
        <v/>
      </c>
      <c r="I11" s="1" t="str">
        <f>IF(LEN(G11),DEC2HEX(HEX2DEC(RIGHT(INDEX('Compile Sheet'!$AS:$AS,E11+1),7))-HEX2DEC(IF($G11,INDEX('Compile Sheet'!AI:AI,$G11)))),"")</f>
        <v/>
      </c>
      <c r="J11" s="1" t="str">
        <f t="shared" si="2"/>
        <v/>
      </c>
      <c r="L11" t="str">
        <f>IFERROR(IF(D11=0,"    &lt;Location file="""&amp;H11&amp;""" offset="""&amp;I11&amp;"""&gt;",IF(AND(D11=-1,D10&lt;&gt;-1),"    &lt;/Location&gt;",IF(D11&lt;-1,J11,"      "&amp;INDEX('Compile Sheet'!$D:$D,D11+INDEX('Compile Sheet'!$AL:$AL,C11))))),"")</f>
        <v xml:space="preserve">      FF000334</v>
      </c>
      <c r="M11" s="65" t="str">
        <f t="shared" si="0"/>
        <v xml:space="preserve">      FF000334</v>
      </c>
      <c r="N11" s="66" t="s">
        <v>32</v>
      </c>
    </row>
    <row r="12" spans="1:14">
      <c r="A12" s="1">
        <f t="shared" si="1"/>
        <v>12</v>
      </c>
      <c r="B12" s="1">
        <f>ROW()</f>
        <v>12</v>
      </c>
      <c r="C12" s="1">
        <f>IF(D12=-1,IF(C11-1&gt;MAX('Compile Sheet'!$AK$1:$AK$128),NA(),C11+1),C11)</f>
        <v>1</v>
      </c>
      <c r="D12" s="1">
        <f>IF(D11+1&gt;INDEX('Compile Sheet'!$AM:$AM,C11)-1,-1,D11+1)</f>
        <v>7</v>
      </c>
      <c r="E12" s="1">
        <f>IF(D12=0,INDEX('Compile Sheet'!$AL:$AL,C12),0)</f>
        <v>0</v>
      </c>
      <c r="F12" s="1" t="str">
        <f>IF(E12,INDEX(Code!A:A,E12),"")</f>
        <v/>
      </c>
      <c r="G12" s="1" t="str">
        <f>IF(LEN(F12),VLOOKUP(F12,'Compile Sheet'!$AF$1:$AI$23,2,FALSE),"")</f>
        <v/>
      </c>
      <c r="H12" s="1" t="str">
        <f>IF(LEN($G12),INDEX('Compile Sheet'!AH:AH,$G12),"")</f>
        <v/>
      </c>
      <c r="I12" s="1" t="str">
        <f>IF(LEN(G12),DEC2HEX(HEX2DEC(RIGHT(INDEX('Compile Sheet'!$AS:$AS,E12+1),7))-HEX2DEC(IF($G12,INDEX('Compile Sheet'!AI:AI,$G12)))),"")</f>
        <v/>
      </c>
      <c r="J12" s="1" t="str">
        <f t="shared" si="2"/>
        <v/>
      </c>
      <c r="L12" t="str">
        <f>IFERROR(IF(D12=0,"    &lt;Location file="""&amp;H12&amp;""" offset="""&amp;I12&amp;"""&gt;",IF(AND(D12=-1,D11&lt;&gt;-1),"    &lt;/Location&gt;",IF(D12&lt;-1,J12,"      "&amp;INDEX('Compile Sheet'!$D:$D,D12+INDEX('Compile Sheet'!$AL:$AL,C12))))),"")</f>
        <v xml:space="preserve">      11004310</v>
      </c>
      <c r="M12" s="65" t="str">
        <f t="shared" si="0"/>
        <v xml:space="preserve">      11004310</v>
      </c>
      <c r="N12" s="66" t="s">
        <v>32</v>
      </c>
    </row>
    <row r="13" spans="1:14">
      <c r="A13" s="1">
        <f t="shared" si="1"/>
        <v>13</v>
      </c>
      <c r="B13" s="1">
        <f>ROW()</f>
        <v>13</v>
      </c>
      <c r="C13" s="1">
        <f>IF(D13=-1,IF(C12-1&gt;MAX('Compile Sheet'!$AK$1:$AK$128),NA(),C12+1),C12)</f>
        <v>1</v>
      </c>
      <c r="D13" s="1">
        <f>IF(D12+1&gt;INDEX('Compile Sheet'!$AM:$AM,C12)-1,-1,D12+1)</f>
        <v>8</v>
      </c>
      <c r="E13" s="1">
        <f>IF(D13=0,INDEX('Compile Sheet'!$AL:$AL,C13),0)</f>
        <v>0</v>
      </c>
      <c r="F13" s="1" t="str">
        <f>IF(E13,INDEX(Code!A:A,E13),"")</f>
        <v/>
      </c>
      <c r="G13" s="1" t="str">
        <f>IF(LEN(F13),VLOOKUP(F13,'Compile Sheet'!$AF$1:$AI$23,2,FALSE),"")</f>
        <v/>
      </c>
      <c r="H13" s="1" t="str">
        <f>IF(LEN($G13),INDEX('Compile Sheet'!AH:AH,$G13),"")</f>
        <v/>
      </c>
      <c r="I13" s="1" t="str">
        <f>IF(LEN(G13),DEC2HEX(HEX2DEC(RIGHT(INDEX('Compile Sheet'!$AS:$AS,E13+1),7))-HEX2DEC(IF($G13,INDEX('Compile Sheet'!AI:AI,$G13)))),"")</f>
        <v/>
      </c>
      <c r="J13" s="1" t="str">
        <f t="shared" si="2"/>
        <v/>
      </c>
      <c r="L13" t="str">
        <f>IFERROR(IF(D13=0,"    &lt;Location file="""&amp;H13&amp;""" offset="""&amp;I13&amp;"""&gt;",IF(AND(D13=-1,D12&lt;&gt;-1),"    &lt;/Location&gt;",IF(D13&lt;-1,J13,"      "&amp;INDEX('Compile Sheet'!$D:$D,D13+INDEX('Compile Sheet'!$AL:$AL,C13))))),"")</f>
        <v xml:space="preserve">      1580033C</v>
      </c>
      <c r="M13" s="65" t="str">
        <f t="shared" si="0"/>
        <v xml:space="preserve">      1580033C</v>
      </c>
      <c r="N13" s="66" t="s">
        <v>32</v>
      </c>
    </row>
    <row r="14" spans="1:14">
      <c r="A14" s="1">
        <f t="shared" si="1"/>
        <v>14</v>
      </c>
      <c r="B14" s="1">
        <f>ROW()</f>
        <v>14</v>
      </c>
      <c r="C14" s="1">
        <f>IF(D14=-1,IF(C13-1&gt;MAX('Compile Sheet'!$AK$1:$AK$128),NA(),C13+1),C13)</f>
        <v>1</v>
      </c>
      <c r="D14" s="1">
        <f>IF(D13+1&gt;INDEX('Compile Sheet'!$AM:$AM,C13)-1,-1,D13+1)</f>
        <v>9</v>
      </c>
      <c r="E14" s="1">
        <f>IF(D14=0,INDEX('Compile Sheet'!$AL:$AL,C14),0)</f>
        <v>0</v>
      </c>
      <c r="F14" s="1" t="str">
        <f>IF(E14,INDEX(Code!A:A,E14),"")</f>
        <v/>
      </c>
      <c r="G14" s="1" t="str">
        <f>IF(LEN(F14),VLOOKUP(F14,'Compile Sheet'!$AF$1:$AI$23,2,FALSE),"")</f>
        <v/>
      </c>
      <c r="H14" s="1" t="str">
        <f>IF(LEN($G14),INDEX('Compile Sheet'!AH:AH,$G14),"")</f>
        <v/>
      </c>
      <c r="I14" s="1" t="str">
        <f>IF(LEN(G14),DEC2HEX(HEX2DEC(RIGHT(INDEX('Compile Sheet'!$AS:$AS,E14+1),7))-HEX2DEC(IF($G14,INDEX('Compile Sheet'!AI:AI,$G14)))),"")</f>
        <v/>
      </c>
      <c r="J14" s="1" t="str">
        <f t="shared" si="2"/>
        <v/>
      </c>
      <c r="L14" t="str">
        <f>IFERROR(IF(D14=0,"    &lt;Location file="""&amp;H14&amp;""" offset="""&amp;I14&amp;"""&gt;",IF(AND(D14=-1,D13&lt;&gt;-1),"    &lt;/Location&gt;",IF(D14&lt;-1,J14,"      "&amp;INDEX('Compile Sheet'!$D:$D,D14+INDEX('Compile Sheet'!$AL:$AL,C14))))),"")</f>
        <v xml:space="preserve">      16000524</v>
      </c>
      <c r="M14" s="65" t="str">
        <f t="shared" si="0"/>
        <v xml:space="preserve">      16000524</v>
      </c>
      <c r="N14" s="66" t="s">
        <v>32</v>
      </c>
    </row>
    <row r="15" spans="1:14">
      <c r="A15" s="1">
        <f t="shared" si="1"/>
        <v>15</v>
      </c>
      <c r="B15" s="1">
        <f>ROW()</f>
        <v>15</v>
      </c>
      <c r="C15" s="1">
        <f>IF(D15=-1,IF(C14-1&gt;MAX('Compile Sheet'!$AK$1:$AK$128),NA(),C14+1),C14)</f>
        <v>1</v>
      </c>
      <c r="D15" s="1">
        <f>IF(D14+1&gt;INDEX('Compile Sheet'!$AM:$AM,C14)-1,-1,D14+1)</f>
        <v>10</v>
      </c>
      <c r="E15" s="1">
        <f>IF(D15=0,INDEX('Compile Sheet'!$AL:$AL,C15),0)</f>
        <v>0</v>
      </c>
      <c r="F15" s="1" t="str">
        <f>IF(E15,INDEX(Code!A:A,E15),"")</f>
        <v/>
      </c>
      <c r="G15" s="1" t="str">
        <f>IF(LEN(F15),VLOOKUP(F15,'Compile Sheet'!$AF$1:$AI$23,2,FALSE),"")</f>
        <v/>
      </c>
      <c r="H15" s="1" t="str">
        <f>IF(LEN($G15),INDEX('Compile Sheet'!AH:AH,$G15),"")</f>
        <v/>
      </c>
      <c r="I15" s="1" t="str">
        <f>IF(LEN(G15),DEC2HEX(HEX2DEC(RIGHT(INDEX('Compile Sheet'!$AS:$AS,E15+1),7))-HEX2DEC(IF($G15,INDEX('Compile Sheet'!AI:AI,$G15)))),"")</f>
        <v/>
      </c>
      <c r="J15" s="1" t="str">
        <f t="shared" si="2"/>
        <v/>
      </c>
      <c r="L15" t="str">
        <f>IFERROR(IF(D15=0,"    &lt;Location file="""&amp;H15&amp;""" offset="""&amp;I15&amp;"""&gt;",IF(AND(D15=-1,D14&lt;&gt;-1),"    &lt;/Location&gt;",IF(D15&lt;-1,J15,"      "&amp;INDEX('Compile Sheet'!$D:$D,D15+INDEX('Compile Sheet'!$AL:$AL,C15))))),"")</f>
        <v xml:space="preserve">      0580063C</v>
      </c>
      <c r="M15" s="65" t="str">
        <f t="shared" si="0"/>
        <v xml:space="preserve">      0580063C</v>
      </c>
      <c r="N15" s="66" t="s">
        <v>32</v>
      </c>
    </row>
    <row r="16" spans="1:14">
      <c r="A16" s="1">
        <f t="shared" si="1"/>
        <v>16</v>
      </c>
      <c r="B16" s="1">
        <f>ROW()</f>
        <v>16</v>
      </c>
      <c r="C16" s="1">
        <f>IF(D16=-1,IF(C15-1&gt;MAX('Compile Sheet'!$AK$1:$AK$128),NA(),C15+1),C15)</f>
        <v>1</v>
      </c>
      <c r="D16" s="1">
        <f>IF(D15+1&gt;INDEX('Compile Sheet'!$AM:$AM,C15)-1,-1,D15+1)</f>
        <v>11</v>
      </c>
      <c r="E16" s="1">
        <f>IF(D16=0,INDEX('Compile Sheet'!$AL:$AL,C16),0)</f>
        <v>0</v>
      </c>
      <c r="F16" s="1" t="str">
        <f>IF(E16,INDEX(Code!A:A,E16),"")</f>
        <v/>
      </c>
      <c r="G16" s="1" t="str">
        <f>IF(LEN(F16),VLOOKUP(F16,'Compile Sheet'!$AF$1:$AI$23,2,FALSE),"")</f>
        <v/>
      </c>
      <c r="H16" s="1" t="str">
        <f>IF(LEN($G16),INDEX('Compile Sheet'!AH:AH,$G16),"")</f>
        <v/>
      </c>
      <c r="I16" s="1" t="str">
        <f>IF(LEN(G16),DEC2HEX(HEX2DEC(RIGHT(INDEX('Compile Sheet'!$AS:$AS,E16+1),7))-HEX2DEC(IF($G16,INDEX('Compile Sheet'!AI:AI,$G16)))),"")</f>
        <v/>
      </c>
      <c r="J16" s="1" t="str">
        <f t="shared" si="2"/>
        <v/>
      </c>
      <c r="L16" t="str">
        <f>IFERROR(IF(D16=0,"    &lt;Location file="""&amp;H16&amp;""" offset="""&amp;I16&amp;"""&gt;",IF(AND(D16=-1,D15&lt;&gt;-1),"    &lt;/Location&gt;",IF(D16&lt;-1,J16,"      "&amp;INDEX('Compile Sheet'!$D:$D,D16+INDEX('Compile Sheet'!$AL:$AL,C16))))),"")</f>
        <v xml:space="preserve">      B877C694</v>
      </c>
      <c r="M16" s="65" t="str">
        <f t="shared" si="0"/>
        <v xml:space="preserve">      B877C694</v>
      </c>
      <c r="N16" s="66" t="s">
        <v>32</v>
      </c>
    </row>
    <row r="17" spans="1:14">
      <c r="A17" s="1">
        <f t="shared" si="1"/>
        <v>17</v>
      </c>
      <c r="B17" s="1">
        <f>ROW()</f>
        <v>17</v>
      </c>
      <c r="C17" s="1">
        <f>IF(D17=-1,IF(C16-1&gt;MAX('Compile Sheet'!$AK$1:$AK$128),NA(),C16+1),C16)</f>
        <v>1</v>
      </c>
      <c r="D17" s="1">
        <f>IF(D16+1&gt;INDEX('Compile Sheet'!$AM:$AM,C16)-1,-1,D16+1)</f>
        <v>12</v>
      </c>
      <c r="E17" s="1">
        <f>IF(D17=0,INDEX('Compile Sheet'!$AL:$AL,C17),0)</f>
        <v>0</v>
      </c>
      <c r="F17" s="1" t="str">
        <f>IF(E17,INDEX(Code!A:A,E17),"")</f>
        <v/>
      </c>
      <c r="G17" s="1" t="str">
        <f>IF(LEN(F17),VLOOKUP(F17,'Compile Sheet'!$AF$1:$AI$23,2,FALSE),"")</f>
        <v/>
      </c>
      <c r="H17" s="1" t="str">
        <f>IF(LEN($G17),INDEX('Compile Sheet'!AH:AH,$G17),"")</f>
        <v/>
      </c>
      <c r="I17" s="1" t="str">
        <f>IF(LEN(G17),DEC2HEX(HEX2DEC(RIGHT(INDEX('Compile Sheet'!$AS:$AS,E17+1),7))-HEX2DEC(IF($G17,INDEX('Compile Sheet'!AI:AI,$G17)))),"")</f>
        <v/>
      </c>
      <c r="J17" s="1" t="str">
        <f t="shared" si="2"/>
        <v/>
      </c>
      <c r="L17" t="str">
        <f>IFERROR(IF(D17=0,"    &lt;Location file="""&amp;H17&amp;""" offset="""&amp;I17&amp;"""&gt;",IF(AND(D17=-1,D16&lt;&gt;-1),"    &lt;/Location&gt;",IF(D17&lt;-1,J17,"      "&amp;INDEX('Compile Sheet'!$D:$D,D17+INDEX('Compile Sheet'!$AL:$AL,C17))))),"")</f>
        <v xml:space="preserve">      0E00A010</v>
      </c>
      <c r="M17" s="65" t="str">
        <f t="shared" si="0"/>
        <v xml:space="preserve">      0E00A010</v>
      </c>
      <c r="N17" s="66" t="s">
        <v>32</v>
      </c>
    </row>
    <row r="18" spans="1:14">
      <c r="A18" s="1">
        <f t="shared" si="1"/>
        <v>18</v>
      </c>
      <c r="B18" s="1">
        <f>ROW()</f>
        <v>18</v>
      </c>
      <c r="C18" s="1">
        <f>IF(D18=-1,IF(C17-1&gt;MAX('Compile Sheet'!$AK$1:$AK$128),NA(),C17+1),C17)</f>
        <v>1</v>
      </c>
      <c r="D18" s="1">
        <f>IF(D17+1&gt;INDEX('Compile Sheet'!$AM:$AM,C17)-1,-1,D17+1)</f>
        <v>13</v>
      </c>
      <c r="E18" s="1">
        <f>IF(D18=0,INDEX('Compile Sheet'!$AL:$AL,C18),0)</f>
        <v>0</v>
      </c>
      <c r="F18" s="1" t="str">
        <f>IF(E18,INDEX(Code!A:A,E18),"")</f>
        <v/>
      </c>
      <c r="G18" s="1" t="str">
        <f>IF(LEN(F18),VLOOKUP(F18,'Compile Sheet'!$AF$1:$AI$23,2,FALSE),"")</f>
        <v/>
      </c>
      <c r="H18" s="1" t="str">
        <f>IF(LEN($G18),INDEX('Compile Sheet'!AH:AH,$G18),"")</f>
        <v/>
      </c>
      <c r="I18" s="1" t="str">
        <f>IF(LEN(G18),DEC2HEX(HEX2DEC(RIGHT(INDEX('Compile Sheet'!$AS:$AS,E18+1),7))-HEX2DEC(IF($G18,INDEX('Compile Sheet'!AI:AI,$G18)))),"")</f>
        <v/>
      </c>
      <c r="J18" s="1" t="str">
        <f t="shared" si="2"/>
        <v/>
      </c>
      <c r="L18" t="str">
        <f>IFERROR(IF(D18=0,"    &lt;Location file="""&amp;H18&amp;""" offset="""&amp;I18&amp;"""&gt;",IF(AND(D18=-1,D17&lt;&gt;-1),"    &lt;/Location&gt;",IF(D18&lt;-1,J18,"      "&amp;INDEX('Compile Sheet'!$D:$D,D18+INDEX('Compile Sheet'!$AL:$AL,C18))))),"")</f>
        <v xml:space="preserve">      A4086794</v>
      </c>
      <c r="M18" s="65" t="str">
        <f t="shared" si="0"/>
        <v xml:space="preserve">      A4086794</v>
      </c>
      <c r="N18" s="66" t="s">
        <v>32</v>
      </c>
    </row>
    <row r="19" spans="1:14">
      <c r="A19" s="1">
        <f t="shared" si="1"/>
        <v>19</v>
      </c>
      <c r="B19" s="1">
        <f>ROW()</f>
        <v>19</v>
      </c>
      <c r="C19" s="1">
        <f>IF(D19=-1,IF(C18-1&gt;MAX('Compile Sheet'!$AK$1:$AK$128),NA(),C18+1),C18)</f>
        <v>1</v>
      </c>
      <c r="D19" s="1">
        <f>IF(D18+1&gt;INDEX('Compile Sheet'!$AM:$AM,C18)-1,-1,D18+1)</f>
        <v>14</v>
      </c>
      <c r="E19" s="1">
        <f>IF(D19=0,INDEX('Compile Sheet'!$AL:$AL,C19),0)</f>
        <v>0</v>
      </c>
      <c r="F19" s="1" t="str">
        <f>IF(E19,INDEX(Code!A:A,E19),"")</f>
        <v/>
      </c>
      <c r="G19" s="1" t="str">
        <f>IF(LEN(F19),VLOOKUP(F19,'Compile Sheet'!$AF$1:$AI$23,2,FALSE),"")</f>
        <v/>
      </c>
      <c r="H19" s="1" t="str">
        <f>IF(LEN($G19),INDEX('Compile Sheet'!AH:AH,$G19),"")</f>
        <v/>
      </c>
      <c r="I19" s="1" t="str">
        <f>IF(LEN(G19),DEC2HEX(HEX2DEC(RIGHT(INDEX('Compile Sheet'!$AS:$AS,E19+1),7))-HEX2DEC(IF($G19,INDEX('Compile Sheet'!AI:AI,$G19)))),"")</f>
        <v/>
      </c>
      <c r="J19" s="1" t="str">
        <f t="shared" si="2"/>
        <v/>
      </c>
      <c r="L19" t="str">
        <f>IFERROR(IF(D19=0,"    &lt;Location file="""&amp;H19&amp;""" offset="""&amp;I19&amp;"""&gt;",IF(AND(D19=-1,D18&lt;&gt;-1),"    &lt;/Location&gt;",IF(D19&lt;-1,J19,"      "&amp;INDEX('Compile Sheet'!$D:$D,D19+INDEX('Compile Sheet'!$AL:$AL,C19))))),"")</f>
        <v xml:space="preserve">      04000834</v>
      </c>
      <c r="M19" s="65" t="str">
        <f t="shared" si="0"/>
        <v xml:space="preserve">      04000834</v>
      </c>
      <c r="N19" s="66" t="s">
        <v>32</v>
      </c>
    </row>
    <row r="20" spans="1:14">
      <c r="A20" s="1">
        <f t="shared" si="1"/>
        <v>20</v>
      </c>
      <c r="B20" s="1">
        <f>ROW()</f>
        <v>20</v>
      </c>
      <c r="C20" s="1">
        <f>IF(D20=-1,IF(C19-1&gt;MAX('Compile Sheet'!$AK$1:$AK$128),NA(),C19+1),C19)</f>
        <v>1</v>
      </c>
      <c r="D20" s="1">
        <f>IF(D19+1&gt;INDEX('Compile Sheet'!$AM:$AM,C19)-1,-1,D19+1)</f>
        <v>15</v>
      </c>
      <c r="E20" s="1">
        <f>IF(D20=0,INDEX('Compile Sheet'!$AL:$AL,C20),0)</f>
        <v>0</v>
      </c>
      <c r="F20" s="1" t="str">
        <f>IF(E20,INDEX(Code!A:A,E20),"")</f>
        <v/>
      </c>
      <c r="G20" s="1" t="str">
        <f>IF(LEN(F20),VLOOKUP(F20,'Compile Sheet'!$AF$1:$AI$23,2,FALSE),"")</f>
        <v/>
      </c>
      <c r="H20" s="1" t="str">
        <f>IF(LEN($G20),INDEX('Compile Sheet'!AH:AH,$G20),"")</f>
        <v/>
      </c>
      <c r="I20" s="1" t="str">
        <f>IF(LEN(G20),DEC2HEX(HEX2DEC(RIGHT(INDEX('Compile Sheet'!$AS:$AS,E20+1),7))-HEX2DEC(IF($G20,INDEX('Compile Sheet'!AI:AI,$G20)))),"")</f>
        <v/>
      </c>
      <c r="J20" s="1" t="str">
        <f t="shared" si="2"/>
        <v/>
      </c>
      <c r="L20" t="str">
        <f>IFERROR(IF(D20=0,"    &lt;Location file="""&amp;H20&amp;""" offset="""&amp;I20&amp;"""&gt;",IF(AND(D20=-1,D19&lt;&gt;-1),"    &lt;/Location&gt;",IF(D20&lt;-1,J20,"      "&amp;INDEX('Compile Sheet'!$D:$D,D20+INDEX('Compile Sheet'!$AL:$AL,C20))))),"")</f>
        <v xml:space="preserve">      0400C710</v>
      </c>
      <c r="M20" s="65" t="str">
        <f t="shared" si="0"/>
        <v xml:space="preserve">      0400C710</v>
      </c>
      <c r="N20" s="66" t="s">
        <v>32</v>
      </c>
    </row>
    <row r="21" spans="1:14">
      <c r="A21" s="1">
        <f t="shared" si="1"/>
        <v>21</v>
      </c>
      <c r="B21" s="1">
        <f>ROW()</f>
        <v>21</v>
      </c>
      <c r="C21" s="1">
        <f>IF(D21=-1,IF(C20-1&gt;MAX('Compile Sheet'!$AK$1:$AK$128),NA(),C20+1),C20)</f>
        <v>1</v>
      </c>
      <c r="D21" s="1">
        <f>IF(D20+1&gt;INDEX('Compile Sheet'!$AM:$AM,C20)-1,-1,D20+1)</f>
        <v>16</v>
      </c>
      <c r="E21" s="1">
        <f>IF(D21=0,INDEX('Compile Sheet'!$AL:$AL,C21),0)</f>
        <v>0</v>
      </c>
      <c r="F21" s="1" t="str">
        <f>IF(E21,INDEX(Code!A:A,E21),"")</f>
        <v/>
      </c>
      <c r="G21" s="1" t="str">
        <f>IF(LEN(F21),VLOOKUP(F21,'Compile Sheet'!$AF$1:$AI$23,2,FALSE),"")</f>
        <v/>
      </c>
      <c r="H21" s="1" t="str">
        <f>IF(LEN($G21),INDEX('Compile Sheet'!AH:AH,$G21),"")</f>
        <v/>
      </c>
      <c r="I21" s="1" t="str">
        <f>IF(LEN(G21),DEC2HEX(HEX2DEC(RIGHT(INDEX('Compile Sheet'!$AS:$AS,E21+1),7))-HEX2DEC(IF($G21,INDEX('Compile Sheet'!AI:AI,$G21)))),"")</f>
        <v/>
      </c>
      <c r="J21" s="1" t="str">
        <f t="shared" si="2"/>
        <v/>
      </c>
      <c r="L21" t="str">
        <f>IFERROR(IF(D21=0,"    &lt;Location file="""&amp;H21&amp;""" offset="""&amp;I21&amp;"""&gt;",IF(AND(D21=-1,D20&lt;&gt;-1),"    &lt;/Location&gt;",IF(D21&lt;-1,J21,"      "&amp;INDEX('Compile Sheet'!$D:$D,D21+INDEX('Compile Sheet'!$AL:$AL,C21))))),"")</f>
        <v xml:space="preserve">      00000000</v>
      </c>
      <c r="M21" s="65" t="str">
        <f t="shared" si="0"/>
        <v xml:space="preserve">      00000000</v>
      </c>
      <c r="N21" s="66" t="s">
        <v>32</v>
      </c>
    </row>
    <row r="22" spans="1:14">
      <c r="A22" s="1">
        <f t="shared" si="1"/>
        <v>22</v>
      </c>
      <c r="B22" s="1">
        <f>ROW()</f>
        <v>22</v>
      </c>
      <c r="C22" s="1">
        <f>IF(D22=-1,IF(C21-1&gt;MAX('Compile Sheet'!$AK$1:$AK$128),NA(),C21+1),C21)</f>
        <v>1</v>
      </c>
      <c r="D22" s="1">
        <f>IF(D21+1&gt;INDEX('Compile Sheet'!$AM:$AM,C21)-1,-1,D21+1)</f>
        <v>17</v>
      </c>
      <c r="E22" s="1">
        <f>IF(D22=0,INDEX('Compile Sheet'!$AL:$AL,C22),0)</f>
        <v>0</v>
      </c>
      <c r="F22" s="1" t="str">
        <f>IF(E22,INDEX(Code!A:A,E22),"")</f>
        <v/>
      </c>
      <c r="G22" s="1" t="str">
        <f>IF(LEN(F22),VLOOKUP(F22,'Compile Sheet'!$AF$1:$AI$23,2,FALSE),"")</f>
        <v/>
      </c>
      <c r="H22" s="1" t="str">
        <f>IF(LEN($G22),INDEX('Compile Sheet'!AH:AH,$G22),"")</f>
        <v/>
      </c>
      <c r="I22" s="1" t="str">
        <f>IF(LEN(G22),DEC2HEX(HEX2DEC(RIGHT(INDEX('Compile Sheet'!$AS:$AS,E22+1),7))-HEX2DEC(IF($G22,INDEX('Compile Sheet'!AI:AI,$G22)))),"")</f>
        <v/>
      </c>
      <c r="J22" s="1" t="str">
        <f t="shared" si="2"/>
        <v/>
      </c>
      <c r="L22" t="str">
        <f>IFERROR(IF(D22=0,"    &lt;Location file="""&amp;H22&amp;""" offset="""&amp;I22&amp;"""&gt;",IF(AND(D22=-1,D21&lt;&gt;-1),"    &lt;/Location&gt;",IF(D22&lt;-1,J22,"      "&amp;INDEX('Compile Sheet'!$D:$D,D22+INDEX('Compile Sheet'!$AL:$AL,C22))))),"")</f>
        <v xml:space="preserve">      FFFFA524</v>
      </c>
      <c r="M22" s="65" t="str">
        <f t="shared" si="0"/>
        <v xml:space="preserve">      FFFFA524</v>
      </c>
      <c r="N22" s="66" t="s">
        <v>32</v>
      </c>
    </row>
    <row r="23" spans="1:14">
      <c r="A23" s="1">
        <f t="shared" si="1"/>
        <v>23</v>
      </c>
      <c r="B23" s="1">
        <f>ROW()</f>
        <v>23</v>
      </c>
      <c r="C23" s="1">
        <f>IF(D23=-1,IF(C22-1&gt;MAX('Compile Sheet'!$AK$1:$AK$128),NA(),C22+1),C22)</f>
        <v>1</v>
      </c>
      <c r="D23" s="1">
        <f>IF(D22+1&gt;INDEX('Compile Sheet'!$AM:$AM,C22)-1,-1,D22+1)</f>
        <v>18</v>
      </c>
      <c r="E23" s="1">
        <f>IF(D23=0,INDEX('Compile Sheet'!$AL:$AL,C23),0)</f>
        <v>0</v>
      </c>
      <c r="F23" s="1" t="str">
        <f>IF(E23,INDEX(Code!A:A,E23),"")</f>
        <v/>
      </c>
      <c r="G23" s="1" t="str">
        <f>IF(LEN(F23),VLOOKUP(F23,'Compile Sheet'!$AF$1:$AI$23,2,FALSE),"")</f>
        <v/>
      </c>
      <c r="H23" s="1" t="str">
        <f>IF(LEN($G23),INDEX('Compile Sheet'!AH:AH,$G23),"")</f>
        <v/>
      </c>
      <c r="I23" s="1" t="str">
        <f>IF(LEN(G23),DEC2HEX(HEX2DEC(RIGHT(INDEX('Compile Sheet'!$AS:$AS,E23+1),7))-HEX2DEC(IF($G23,INDEX('Compile Sheet'!AI:AI,$G23)))),"")</f>
        <v/>
      </c>
      <c r="J23" s="1" t="str">
        <f t="shared" si="2"/>
        <v/>
      </c>
      <c r="L23" t="str">
        <f>IFERROR(IF(D23=0,"    &lt;Location file="""&amp;H23&amp;""" offset="""&amp;I23&amp;"""&gt;",IF(AND(D23=-1,D22&lt;&gt;-1),"    &lt;/Location&gt;",IF(D23&lt;-1,J23,"      "&amp;INDEX('Compile Sheet'!$D:$D,D23+INDEX('Compile Sheet'!$AL:$AL,C23))))),"")</f>
        <v xml:space="preserve">      13420508</v>
      </c>
      <c r="M23" s="65" t="str">
        <f t="shared" si="0"/>
        <v xml:space="preserve">      13420508</v>
      </c>
      <c r="N23" s="66" t="s">
        <v>32</v>
      </c>
    </row>
    <row r="24" spans="1:14">
      <c r="A24" s="1">
        <f t="shared" si="1"/>
        <v>24</v>
      </c>
      <c r="B24" s="1">
        <f>ROW()</f>
        <v>24</v>
      </c>
      <c r="C24" s="1">
        <f>IF(D24=-1,IF(C23-1&gt;MAX('Compile Sheet'!$AK$1:$AK$128),NA(),C23+1),C23)</f>
        <v>1</v>
      </c>
      <c r="D24" s="1">
        <f>IF(D23+1&gt;INDEX('Compile Sheet'!$AM:$AM,C23)-1,-1,D23+1)</f>
        <v>19</v>
      </c>
      <c r="E24" s="1">
        <f>IF(D24=0,INDEX('Compile Sheet'!$AL:$AL,C24),0)</f>
        <v>0</v>
      </c>
      <c r="F24" s="1" t="str">
        <f>IF(E24,INDEX(Code!A:A,E24),"")</f>
        <v/>
      </c>
      <c r="G24" s="1" t="str">
        <f>IF(LEN(F24),VLOOKUP(F24,'Compile Sheet'!$AF$1:$AI$23,2,FALSE),"")</f>
        <v/>
      </c>
      <c r="H24" s="1" t="str">
        <f>IF(LEN($G24),INDEX('Compile Sheet'!AH:AH,$G24),"")</f>
        <v/>
      </c>
      <c r="I24" s="1" t="str">
        <f>IF(LEN(G24),DEC2HEX(HEX2DEC(RIGHT(INDEX('Compile Sheet'!$AS:$AS,E24+1),7))-HEX2DEC(IF($G24,INDEX('Compile Sheet'!AI:AI,$G24)))),"")</f>
        <v/>
      </c>
      <c r="J24" s="1" t="str">
        <f t="shared" si="2"/>
        <v/>
      </c>
      <c r="L24" t="str">
        <f>IFERROR(IF(D24=0,"    &lt;Location file="""&amp;H24&amp;""" offset="""&amp;I24&amp;"""&gt;",IF(AND(D24=-1,D23&lt;&gt;-1),"    &lt;/Location&gt;",IF(D24&lt;-1,J24,"      "&amp;INDEX('Compile Sheet'!$D:$D,D24+INDEX('Compile Sheet'!$AL:$AL,C24))))),"")</f>
        <v xml:space="preserve">      06006324</v>
      </c>
      <c r="M24" s="65" t="str">
        <f t="shared" si="0"/>
        <v xml:space="preserve">      06006324</v>
      </c>
      <c r="N24" s="66" t="s">
        <v>32</v>
      </c>
    </row>
    <row r="25" spans="1:14">
      <c r="A25" s="1">
        <f t="shared" si="1"/>
        <v>25</v>
      </c>
      <c r="B25" s="1">
        <f>ROW()</f>
        <v>25</v>
      </c>
      <c r="C25" s="1">
        <f>IF(D25=-1,IF(C24-1&gt;MAX('Compile Sheet'!$AK$1:$AK$128),NA(),C24+1),C24)</f>
        <v>1</v>
      </c>
      <c r="D25" s="1">
        <f>IF(D24+1&gt;INDEX('Compile Sheet'!$AM:$AM,C24)-1,-1,D24+1)</f>
        <v>20</v>
      </c>
      <c r="E25" s="1">
        <f>IF(D25=0,INDEX('Compile Sheet'!$AL:$AL,C25),0)</f>
        <v>0</v>
      </c>
      <c r="F25" s="1" t="str">
        <f>IF(E25,INDEX(Code!A:A,E25),"")</f>
        <v/>
      </c>
      <c r="G25" s="1" t="str">
        <f>IF(LEN(F25),VLOOKUP(F25,'Compile Sheet'!$AF$1:$AI$23,2,FALSE),"")</f>
        <v/>
      </c>
      <c r="H25" s="1" t="str">
        <f>IF(LEN($G25),INDEX('Compile Sheet'!AH:AH,$G25),"")</f>
        <v/>
      </c>
      <c r="I25" s="1" t="str">
        <f>IF(LEN(G25),DEC2HEX(HEX2DEC(RIGHT(INDEX('Compile Sheet'!$AS:$AS,E25+1),7))-HEX2DEC(IF($G25,INDEX('Compile Sheet'!AI:AI,$G25)))),"")</f>
        <v/>
      </c>
      <c r="J25" s="1" t="str">
        <f t="shared" si="2"/>
        <v/>
      </c>
      <c r="L25" t="str">
        <f>IFERROR(IF(D25=0,"    &lt;Location file="""&amp;H25&amp;""" offset="""&amp;I25&amp;"""&gt;",IF(AND(D25=-1,D24&lt;&gt;-1),"    &lt;/Location&gt;",IF(D25&lt;-1,J25,"      "&amp;INDEX('Compile Sheet'!$D:$D,D25+INDEX('Compile Sheet'!$AL:$AL,C25))))),"")</f>
        <v xml:space="preserve">      06000011</v>
      </c>
      <c r="M25" s="65" t="str">
        <f t="shared" si="0"/>
        <v xml:space="preserve">      06000011</v>
      </c>
      <c r="N25" s="66" t="s">
        <v>32</v>
      </c>
    </row>
    <row r="26" spans="1:14">
      <c r="A26" s="1">
        <f t="shared" si="1"/>
        <v>26</v>
      </c>
      <c r="B26" s="1">
        <f>ROW()</f>
        <v>26</v>
      </c>
      <c r="C26" s="1">
        <f>IF(D26=-1,IF(C25-1&gt;MAX('Compile Sheet'!$AK$1:$AK$128),NA(),C25+1),C25)</f>
        <v>1</v>
      </c>
      <c r="D26" s="1">
        <f>IF(D25+1&gt;INDEX('Compile Sheet'!$AM:$AM,C25)-1,-1,D25+1)</f>
        <v>21</v>
      </c>
      <c r="E26" s="1">
        <f>IF(D26=0,INDEX('Compile Sheet'!$AL:$AL,C26),0)</f>
        <v>0</v>
      </c>
      <c r="F26" s="1" t="str">
        <f>IF(E26,INDEX(Code!A:A,E26),"")</f>
        <v/>
      </c>
      <c r="G26" s="1" t="str">
        <f>IF(LEN(F26),VLOOKUP(F26,'Compile Sheet'!$AF$1:$AI$23,2,FALSE),"")</f>
        <v/>
      </c>
      <c r="H26" s="1" t="str">
        <f>IF(LEN($G26),INDEX('Compile Sheet'!AH:AH,$G26),"")</f>
        <v/>
      </c>
      <c r="I26" s="1" t="str">
        <f>IF(LEN(G26),DEC2HEX(HEX2DEC(RIGHT(INDEX('Compile Sheet'!$AS:$AS,E26+1),7))-HEX2DEC(IF($G26,INDEX('Compile Sheet'!AI:AI,$G26)))),"")</f>
        <v/>
      </c>
      <c r="J26" s="1" t="str">
        <f t="shared" si="2"/>
        <v/>
      </c>
      <c r="L26" t="str">
        <f>IFERROR(IF(D26=0,"    &lt;Location file="""&amp;H26&amp;""" offset="""&amp;I26&amp;"""&gt;",IF(AND(D26=-1,D25&lt;&gt;-1),"    &lt;/Location&gt;",IF(D26&lt;-1,J26,"      "&amp;INDEX('Compile Sheet'!$D:$D,D26+INDEX('Compile Sheet'!$AL:$AL,C26))))),"")</f>
        <v xml:space="preserve">      A6086590</v>
      </c>
      <c r="M26" s="65" t="str">
        <f t="shared" si="0"/>
        <v xml:space="preserve">      A6086590</v>
      </c>
      <c r="N26" s="66" t="s">
        <v>32</v>
      </c>
    </row>
    <row r="27" spans="1:14">
      <c r="A27" s="1">
        <f t="shared" si="1"/>
        <v>27</v>
      </c>
      <c r="B27" s="1">
        <f>ROW()</f>
        <v>27</v>
      </c>
      <c r="C27" s="1">
        <f>IF(D27=-1,IF(C26-1&gt;MAX('Compile Sheet'!$AK$1:$AK$128),NA(),C26+1),C26)</f>
        <v>1</v>
      </c>
      <c r="D27" s="1">
        <f>IF(D26+1&gt;INDEX('Compile Sheet'!$AM:$AM,C26)-1,-1,D26+1)</f>
        <v>22</v>
      </c>
      <c r="E27" s="1">
        <f>IF(D27=0,INDEX('Compile Sheet'!$AL:$AL,C27),0)</f>
        <v>0</v>
      </c>
      <c r="F27" s="1" t="str">
        <f>IF(E27,INDEX(Code!A:A,E27),"")</f>
        <v/>
      </c>
      <c r="G27" s="1" t="str">
        <f>IF(LEN(F27),VLOOKUP(F27,'Compile Sheet'!$AF$1:$AI$23,2,FALSE),"")</f>
        <v/>
      </c>
      <c r="H27" s="1" t="str">
        <f>IF(LEN($G27),INDEX('Compile Sheet'!AH:AH,$G27),"")</f>
        <v/>
      </c>
      <c r="I27" s="1" t="str">
        <f>IF(LEN(G27),DEC2HEX(HEX2DEC(RIGHT(INDEX('Compile Sheet'!$AS:$AS,E27+1),7))-HEX2DEC(IF($G27,INDEX('Compile Sheet'!AI:AI,$G27)))),"")</f>
        <v/>
      </c>
      <c r="J27" s="1" t="str">
        <f t="shared" si="2"/>
        <v/>
      </c>
      <c r="L27" t="str">
        <f>IFERROR(IF(D27=0,"    &lt;Location file="""&amp;H27&amp;""" offset="""&amp;I27&amp;"""&gt;",IF(AND(D27=-1,D26&lt;&gt;-1),"    &lt;/Location&gt;",IF(D27&lt;-1,J27,"      "&amp;INDEX('Compile Sheet'!$D:$D,D27+INDEX('Compile Sheet'!$AL:$AL,C27))))),"")</f>
        <v xml:space="preserve">      01006324</v>
      </c>
      <c r="M27" s="65" t="str">
        <f t="shared" si="0"/>
        <v xml:space="preserve">      01006324</v>
      </c>
      <c r="N27" s="66" t="s">
        <v>32</v>
      </c>
    </row>
    <row r="28" spans="1:14">
      <c r="A28" s="1">
        <f t="shared" si="1"/>
        <v>28</v>
      </c>
      <c r="B28" s="1">
        <f>ROW()</f>
        <v>28</v>
      </c>
      <c r="C28" s="1">
        <f>IF(D28=-1,IF(C27-1&gt;MAX('Compile Sheet'!$AK$1:$AK$128),NA(),C27+1),C27)</f>
        <v>1</v>
      </c>
      <c r="D28" s="1">
        <f>IF(D27+1&gt;INDEX('Compile Sheet'!$AM:$AM,C27)-1,-1,D27+1)</f>
        <v>23</v>
      </c>
      <c r="E28" s="1">
        <f>IF(D28=0,INDEX('Compile Sheet'!$AL:$AL,C28),0)</f>
        <v>0</v>
      </c>
      <c r="F28" s="1" t="str">
        <f>IF(E28,INDEX(Code!A:A,E28),"")</f>
        <v/>
      </c>
      <c r="G28" s="1" t="str">
        <f>IF(LEN(F28),VLOOKUP(F28,'Compile Sheet'!$AF$1:$AI$23,2,FALSE),"")</f>
        <v/>
      </c>
      <c r="H28" s="1" t="str">
        <f>IF(LEN($G28),INDEX('Compile Sheet'!AH:AH,$G28),"")</f>
        <v/>
      </c>
      <c r="I28" s="1" t="str">
        <f>IF(LEN(G28),DEC2HEX(HEX2DEC(RIGHT(INDEX('Compile Sheet'!$AS:$AS,E28+1),7))-HEX2DEC(IF($G28,INDEX('Compile Sheet'!AI:AI,$G28)))),"")</f>
        <v/>
      </c>
      <c r="J28" s="1" t="str">
        <f t="shared" si="2"/>
        <v/>
      </c>
      <c r="L28" t="str">
        <f>IFERROR(IF(D28=0,"    &lt;Location file="""&amp;H28&amp;""" offset="""&amp;I28&amp;"""&gt;",IF(AND(D28=-1,D27&lt;&gt;-1),"    &lt;/Location&gt;",IF(D28&lt;-1,J28,"      "&amp;INDEX('Compile Sheet'!$D:$D,D28+INDEX('Compile Sheet'!$AL:$AL,C28))))),"")</f>
        <v xml:space="preserve">      FCFFA214</v>
      </c>
      <c r="M28" s="65" t="str">
        <f t="shared" si="0"/>
        <v xml:space="preserve">      FCFFA214</v>
      </c>
      <c r="N28" s="66" t="s">
        <v>32</v>
      </c>
    </row>
    <row r="29" spans="1:14">
      <c r="A29" s="1">
        <f t="shared" si="1"/>
        <v>29</v>
      </c>
      <c r="B29" s="1">
        <f>ROW()</f>
        <v>29</v>
      </c>
      <c r="C29" s="1">
        <f>IF(D29=-1,IF(C28-1&gt;MAX('Compile Sheet'!$AK$1:$AK$128),NA(),C28+1),C28)</f>
        <v>1</v>
      </c>
      <c r="D29" s="1">
        <f>IF(D28+1&gt;INDEX('Compile Sheet'!$AM:$AM,C28)-1,-1,D28+1)</f>
        <v>24</v>
      </c>
      <c r="E29" s="1">
        <f>IF(D29=0,INDEX('Compile Sheet'!$AL:$AL,C29),0)</f>
        <v>0</v>
      </c>
      <c r="F29" s="1" t="str">
        <f>IF(E29,INDEX(Code!A:A,E29),"")</f>
        <v/>
      </c>
      <c r="G29" s="1" t="str">
        <f>IF(LEN(F29),VLOOKUP(F29,'Compile Sheet'!$AF$1:$AI$23,2,FALSE),"")</f>
        <v/>
      </c>
      <c r="H29" s="1" t="str">
        <f>IF(LEN($G29),INDEX('Compile Sheet'!AH:AH,$G29),"")</f>
        <v/>
      </c>
      <c r="I29" s="1" t="str">
        <f>IF(LEN(G29),DEC2HEX(HEX2DEC(RIGHT(INDEX('Compile Sheet'!$AS:$AS,E29+1),7))-HEX2DEC(IF($G29,INDEX('Compile Sheet'!AI:AI,$G29)))),"")</f>
        <v/>
      </c>
      <c r="J29" s="1" t="str">
        <f t="shared" si="2"/>
        <v/>
      </c>
      <c r="L29" t="str">
        <f>IFERROR(IF(D29=0,"    &lt;Location file="""&amp;H29&amp;""" offset="""&amp;I29&amp;"""&gt;",IF(AND(D29=-1,D28&lt;&gt;-1),"    &lt;/Location&gt;",IF(D29&lt;-1,J29,"      "&amp;INDEX('Compile Sheet'!$D:$D,D29+INDEX('Compile Sheet'!$AL:$AL,C29))))),"")</f>
        <v xml:space="preserve">      FFFF0825</v>
      </c>
      <c r="M29" s="65" t="str">
        <f t="shared" si="0"/>
        <v xml:space="preserve">      FFFF0825</v>
      </c>
      <c r="N29" s="66" t="s">
        <v>32</v>
      </c>
    </row>
    <row r="30" spans="1:14">
      <c r="A30" s="1">
        <f t="shared" si="1"/>
        <v>30</v>
      </c>
      <c r="B30" s="1">
        <f>ROW()</f>
        <v>30</v>
      </c>
      <c r="C30" s="1">
        <f>IF(D30=-1,IF(C29-1&gt;MAX('Compile Sheet'!$AK$1:$AK$128),NA(),C29+1),C29)</f>
        <v>1</v>
      </c>
      <c r="D30" s="1">
        <f>IF(D29+1&gt;INDEX('Compile Sheet'!$AM:$AM,C29)-1,-1,D29+1)</f>
        <v>25</v>
      </c>
      <c r="E30" s="1">
        <f>IF(D30=0,INDEX('Compile Sheet'!$AL:$AL,C30),0)</f>
        <v>0</v>
      </c>
      <c r="F30" s="1" t="str">
        <f>IF(E30,INDEX(Code!A:A,E30),"")</f>
        <v/>
      </c>
      <c r="G30" s="1" t="str">
        <f>IF(LEN(F30),VLOOKUP(F30,'Compile Sheet'!$AF$1:$AI$23,2,FALSE),"")</f>
        <v/>
      </c>
      <c r="H30" s="1" t="str">
        <f>IF(LEN($G30),INDEX('Compile Sheet'!AH:AH,$G30),"")</f>
        <v/>
      </c>
      <c r="I30" s="1" t="str">
        <f>IF(LEN(G30),DEC2HEX(HEX2DEC(RIGHT(INDEX('Compile Sheet'!$AS:$AS,E30+1),7))-HEX2DEC(IF($G30,INDEX('Compile Sheet'!AI:AI,$G30)))),"")</f>
        <v/>
      </c>
      <c r="J30" s="1" t="str">
        <f t="shared" si="2"/>
        <v/>
      </c>
      <c r="L30" t="str">
        <f>IFERROR(IF(D30=0,"    &lt;Location file="""&amp;H30&amp;""" offset="""&amp;I30&amp;"""&gt;",IF(AND(D30=-1,D29&lt;&gt;-1),"    &lt;/Location&gt;",IF(D30&lt;-1,J30,"      "&amp;INDEX('Compile Sheet'!$D:$D,D30+INDEX('Compile Sheet'!$AL:$AL,C30))))),"")</f>
        <v xml:space="preserve">      23420508</v>
      </c>
      <c r="M30" s="65" t="str">
        <f t="shared" si="0"/>
        <v xml:space="preserve">      23420508</v>
      </c>
      <c r="N30" s="66" t="s">
        <v>32</v>
      </c>
    </row>
    <row r="31" spans="1:14">
      <c r="A31" s="1">
        <f t="shared" si="1"/>
        <v>31</v>
      </c>
      <c r="B31" s="1">
        <f>ROW()</f>
        <v>31</v>
      </c>
      <c r="C31" s="1">
        <f>IF(D31=-1,IF(C30-1&gt;MAX('Compile Sheet'!$AK$1:$AK$128),NA(),C30+1),C30)</f>
        <v>1</v>
      </c>
      <c r="D31" s="1">
        <f>IF(D30+1&gt;INDEX('Compile Sheet'!$AM:$AM,C30)-1,-1,D30+1)</f>
        <v>26</v>
      </c>
      <c r="E31" s="1">
        <f>IF(D31=0,INDEX('Compile Sheet'!$AL:$AL,C31),0)</f>
        <v>0</v>
      </c>
      <c r="F31" s="1" t="str">
        <f>IF(E31,INDEX(Code!A:A,E31),"")</f>
        <v/>
      </c>
      <c r="G31" s="1" t="str">
        <f>IF(LEN(F31),VLOOKUP(F31,'Compile Sheet'!$AF$1:$AI$23,2,FALSE),"")</f>
        <v/>
      </c>
      <c r="H31" s="1" t="str">
        <f>IF(LEN($G31),INDEX('Compile Sheet'!AH:AH,$G31),"")</f>
        <v/>
      </c>
      <c r="I31" s="1" t="str">
        <f>IF(LEN(G31),DEC2HEX(HEX2DEC(RIGHT(INDEX('Compile Sheet'!$AS:$AS,E31+1),7))-HEX2DEC(IF($G31,INDEX('Compile Sheet'!AI:AI,$G31)))),"")</f>
        <v/>
      </c>
      <c r="J31" s="1" t="str">
        <f t="shared" si="2"/>
        <v/>
      </c>
      <c r="L31" t="str">
        <f>IFERROR(IF(D31=0,"    &lt;Location file="""&amp;H31&amp;""" offset="""&amp;I31&amp;"""&gt;",IF(AND(D31=-1,D30&lt;&gt;-1),"    &lt;/Location&gt;",IF(D31&lt;-1,J31,"      "&amp;INDEX('Compile Sheet'!$D:$D,D31+INDEX('Compile Sheet'!$AL:$AL,C31))))),"")</f>
        <v xml:space="preserve">      FF000334</v>
      </c>
      <c r="M31" s="65" t="str">
        <f t="shared" si="0"/>
        <v xml:space="preserve">      FF000334</v>
      </c>
      <c r="N31" s="66" t="s">
        <v>32</v>
      </c>
    </row>
    <row r="32" spans="1:14">
      <c r="A32" s="1">
        <f t="shared" si="1"/>
        <v>32</v>
      </c>
      <c r="B32" s="1">
        <f>ROW()</f>
        <v>32</v>
      </c>
      <c r="C32" s="1">
        <f>IF(D32=-1,IF(C31-1&gt;MAX('Compile Sheet'!$AK$1:$AK$128),NA(),C31+1),C31)</f>
        <v>1</v>
      </c>
      <c r="D32" s="1">
        <f>IF(D31+1&gt;INDEX('Compile Sheet'!$AM:$AM,C31)-1,-1,D31+1)</f>
        <v>27</v>
      </c>
      <c r="E32" s="1">
        <f>IF(D32=0,INDEX('Compile Sheet'!$AL:$AL,C32),0)</f>
        <v>0</v>
      </c>
      <c r="F32" s="1" t="str">
        <f>IF(E32,INDEX(Code!A:A,E32),"")</f>
        <v/>
      </c>
      <c r="G32" s="1" t="str">
        <f>IF(LEN(F32),VLOOKUP(F32,'Compile Sheet'!$AF$1:$AI$23,2,FALSE),"")</f>
        <v/>
      </c>
      <c r="H32" s="1" t="str">
        <f>IF(LEN($G32),INDEX('Compile Sheet'!AH:AH,$G32),"")</f>
        <v/>
      </c>
      <c r="I32" s="1" t="str">
        <f>IF(LEN(G32),DEC2HEX(HEX2DEC(RIGHT(INDEX('Compile Sheet'!$AS:$AS,E32+1),7))-HEX2DEC(IF($G32,INDEX('Compile Sheet'!AI:AI,$G32)))),"")</f>
        <v/>
      </c>
      <c r="J32" s="1" t="str">
        <f t="shared" si="2"/>
        <v/>
      </c>
      <c r="L32" t="str">
        <f>IFERROR(IF(D32=0,"    &lt;Location file="""&amp;H32&amp;""" offset="""&amp;I32&amp;"""&gt;",IF(AND(D32=-1,D31&lt;&gt;-1),"    &lt;/Location&gt;",IF(D32&lt;-1,J32,"      "&amp;INDEX('Compile Sheet'!$D:$D,D32+INDEX('Compile Sheet'!$AL:$AL,C32))))),"")</f>
        <v xml:space="preserve">      01008390</v>
      </c>
      <c r="M32" s="65" t="str">
        <f t="shared" si="0"/>
        <v xml:space="preserve">      01008390</v>
      </c>
      <c r="N32" s="66" t="s">
        <v>32</v>
      </c>
    </row>
    <row r="33" spans="1:14">
      <c r="A33" s="1">
        <f t="shared" si="1"/>
        <v>33</v>
      </c>
      <c r="B33" s="1">
        <f>ROW()</f>
        <v>33</v>
      </c>
      <c r="C33" s="1">
        <f>IF(D33=-1,IF(C32-1&gt;MAX('Compile Sheet'!$AK$1:$AK$128),NA(),C32+1),C32)</f>
        <v>1</v>
      </c>
      <c r="D33" s="1">
        <f>IF(D32+1&gt;INDEX('Compile Sheet'!$AM:$AM,C32)-1,-1,D32+1)</f>
        <v>28</v>
      </c>
      <c r="E33" s="1">
        <f>IF(D33=0,INDEX('Compile Sheet'!$AL:$AL,C33),0)</f>
        <v>0</v>
      </c>
      <c r="F33" s="1" t="str">
        <f>IF(E33,INDEX(Code!A:A,E33),"")</f>
        <v/>
      </c>
      <c r="G33" s="1" t="str">
        <f>IF(LEN(F33),VLOOKUP(F33,'Compile Sheet'!$AF$1:$AI$23,2,FALSE),"")</f>
        <v/>
      </c>
      <c r="H33" s="1" t="str">
        <f>IF(LEN($G33),INDEX('Compile Sheet'!AH:AH,$G33),"")</f>
        <v/>
      </c>
      <c r="I33" s="1" t="str">
        <f>IF(LEN(G33),DEC2HEX(HEX2DEC(RIGHT(INDEX('Compile Sheet'!$AS:$AS,E33+1),7))-HEX2DEC(IF($G33,INDEX('Compile Sheet'!AI:AI,$G33)))),"")</f>
        <v/>
      </c>
      <c r="J33" s="1" t="str">
        <f t="shared" si="2"/>
        <v/>
      </c>
      <c r="L33" t="str">
        <f>IFERROR(IF(D33=0,"    &lt;Location file="""&amp;H33&amp;""" offset="""&amp;I33&amp;"""&gt;",IF(AND(D33=-1,D32&lt;&gt;-1),"    &lt;/Location&gt;",IF(D33&lt;-1,J33,"      "&amp;INDEX('Compile Sheet'!$D:$D,D33+INDEX('Compile Sheet'!$AL:$AL,C33))))),"")</f>
        <v xml:space="preserve">      FCFFA58F</v>
      </c>
      <c r="M33" s="65" t="str">
        <f t="shared" ref="M33:M60" si="3">IF(ROW()&lt;=$F$1,INDEX($L:$L,VLOOKUP(ROW(),$A$1:$B$65,2,FALSE)),"")</f>
        <v xml:space="preserve">      FCFFA58F</v>
      </c>
      <c r="N33" s="66" t="s">
        <v>32</v>
      </c>
    </row>
    <row r="34" spans="1:14">
      <c r="A34" s="1">
        <f t="shared" si="1"/>
        <v>34</v>
      </c>
      <c r="B34" s="1">
        <f>ROW()</f>
        <v>34</v>
      </c>
      <c r="C34" s="1">
        <f>IF(D34=-1,IF(C33-1&gt;MAX('Compile Sheet'!$AK$1:$AK$128),NA(),C33+1),C33)</f>
        <v>1</v>
      </c>
      <c r="D34" s="1">
        <f>IF(D33+1&gt;INDEX('Compile Sheet'!$AM:$AM,C33)-1,-1,D33+1)</f>
        <v>29</v>
      </c>
      <c r="E34" s="1">
        <f>IF(D34=0,INDEX('Compile Sheet'!$AL:$AL,C34),0)</f>
        <v>0</v>
      </c>
      <c r="F34" s="1" t="str">
        <f>IF(E34,INDEX(Code!A:A,E34),"")</f>
        <v/>
      </c>
      <c r="G34" s="1" t="str">
        <f>IF(LEN(F34),VLOOKUP(F34,'Compile Sheet'!$AF$1:$AI$23,2,FALSE),"")</f>
        <v/>
      </c>
      <c r="H34" s="1" t="str">
        <f>IF(LEN($G34),INDEX('Compile Sheet'!AH:AH,$G34),"")</f>
        <v/>
      </c>
      <c r="I34" s="1" t="str">
        <f>IF(LEN(G34),DEC2HEX(HEX2DEC(RIGHT(INDEX('Compile Sheet'!$AS:$AS,E34+1),7))-HEX2DEC(IF($G34,INDEX('Compile Sheet'!AI:AI,$G34)))),"")</f>
        <v/>
      </c>
      <c r="J34" s="1" t="str">
        <f t="shared" si="2"/>
        <v/>
      </c>
      <c r="L34" t="str">
        <f>IFERROR(IF(D34=0,"    &lt;Location file="""&amp;H34&amp;""" offset="""&amp;I34&amp;"""&gt;",IF(AND(D34=-1,D33&lt;&gt;-1),"    &lt;/Location&gt;",IF(D34&lt;-1,J34,"      "&amp;INDEX('Compile Sheet'!$D:$D,D34+INDEX('Compile Sheet'!$AL:$AL,C34))))),"")</f>
        <v xml:space="preserve">      F8FFA68F</v>
      </c>
      <c r="M34" s="65" t="str">
        <f t="shared" si="3"/>
        <v xml:space="preserve">      F8FFA68F</v>
      </c>
      <c r="N34" s="66" t="s">
        <v>32</v>
      </c>
    </row>
    <row r="35" spans="1:14">
      <c r="A35" s="1">
        <f t="shared" si="1"/>
        <v>35</v>
      </c>
      <c r="B35" s="1">
        <f>ROW()</f>
        <v>35</v>
      </c>
      <c r="C35" s="1">
        <f>IF(D35=-1,IF(C34-1&gt;MAX('Compile Sheet'!$AK$1:$AK$128),NA(),C34+1),C34)</f>
        <v>1</v>
      </c>
      <c r="D35" s="1">
        <f>IF(D34+1&gt;INDEX('Compile Sheet'!$AM:$AM,C34)-1,-1,D34+1)</f>
        <v>30</v>
      </c>
      <c r="E35" s="1">
        <f>IF(D35=0,INDEX('Compile Sheet'!$AL:$AL,C35),0)</f>
        <v>0</v>
      </c>
      <c r="F35" s="1" t="str">
        <f>IF(E35,INDEX(Code!A:A,E35),"")</f>
        <v/>
      </c>
      <c r="G35" s="1" t="str">
        <f>IF(LEN(F35),VLOOKUP(F35,'Compile Sheet'!$AF$1:$AI$23,2,FALSE),"")</f>
        <v/>
      </c>
      <c r="H35" s="1" t="str">
        <f>IF(LEN($G35),INDEX('Compile Sheet'!AH:AH,$G35),"")</f>
        <v/>
      </c>
      <c r="I35" s="1" t="str">
        <f>IF(LEN(G35),DEC2HEX(HEX2DEC(RIGHT(INDEX('Compile Sheet'!$AS:$AS,E35+1),7))-HEX2DEC(IF($G35,INDEX('Compile Sheet'!AI:AI,$G35)))),"")</f>
        <v/>
      </c>
      <c r="J35" s="1" t="str">
        <f t="shared" si="2"/>
        <v/>
      </c>
      <c r="L35" t="str">
        <f>IFERROR(IF(D35=0,"    &lt;Location file="""&amp;H35&amp;""" offset="""&amp;I35&amp;"""&gt;",IF(AND(D35=-1,D34&lt;&gt;-1),"    &lt;/Location&gt;",IF(D35&lt;-1,J35,"      "&amp;INDEX('Compile Sheet'!$D:$D,D35+INDEX('Compile Sheet'!$AL:$AL,C35))))),"")</f>
        <v xml:space="preserve">      F4FFA78F</v>
      </c>
      <c r="M35" s="65" t="str">
        <f t="shared" si="3"/>
        <v xml:space="preserve">      F4FFA78F</v>
      </c>
      <c r="N35" s="66" t="s">
        <v>32</v>
      </c>
    </row>
    <row r="36" spans="1:14">
      <c r="A36" s="1">
        <f t="shared" si="1"/>
        <v>36</v>
      </c>
      <c r="B36" s="1">
        <f>ROW()</f>
        <v>36</v>
      </c>
      <c r="C36" s="1">
        <f>IF(D36=-1,IF(C35-1&gt;MAX('Compile Sheet'!$AK$1:$AK$128),NA(),C35+1),C35)</f>
        <v>1</v>
      </c>
      <c r="D36" s="1">
        <f>IF(D35+1&gt;INDEX('Compile Sheet'!$AM:$AM,C35)-1,-1,D35+1)</f>
        <v>31</v>
      </c>
      <c r="E36" s="1">
        <f>IF(D36=0,INDEX('Compile Sheet'!$AL:$AL,C36),0)</f>
        <v>0</v>
      </c>
      <c r="F36" s="1" t="str">
        <f>IF(E36,INDEX(Code!A:A,E36),"")</f>
        <v/>
      </c>
      <c r="G36" s="1" t="str">
        <f>IF(LEN(F36),VLOOKUP(F36,'Compile Sheet'!$AF$1:$AI$23,2,FALSE),"")</f>
        <v/>
      </c>
      <c r="H36" s="1" t="str">
        <f>IF(LEN($G36),INDEX('Compile Sheet'!AH:AH,$G36),"")</f>
        <v/>
      </c>
      <c r="I36" s="1" t="str">
        <f>IF(LEN(G36),DEC2HEX(HEX2DEC(RIGHT(INDEX('Compile Sheet'!$AS:$AS,E36+1),7))-HEX2DEC(IF($G36,INDEX('Compile Sheet'!AI:AI,$G36)))),"")</f>
        <v/>
      </c>
      <c r="J36" s="1" t="str">
        <f t="shared" si="2"/>
        <v/>
      </c>
      <c r="L36" t="str">
        <f>IFERROR(IF(D36=0,"    &lt;Location file="""&amp;H36&amp;""" offset="""&amp;I36&amp;"""&gt;",IF(AND(D36=-1,D35&lt;&gt;-1),"    &lt;/Location&gt;",IF(D36&lt;-1,J36,"      "&amp;INDEX('Compile Sheet'!$D:$D,D36+INDEX('Compile Sheet'!$AL:$AL,C36))))),"")</f>
        <v xml:space="preserve">      F0FFA88F</v>
      </c>
      <c r="M36" s="65" t="str">
        <f t="shared" si="3"/>
        <v xml:space="preserve">      F0FFA88F</v>
      </c>
      <c r="N36" s="66" t="s">
        <v>32</v>
      </c>
    </row>
    <row r="37" spans="1:14">
      <c r="A37" s="1">
        <f t="shared" si="1"/>
        <v>37</v>
      </c>
      <c r="B37" s="1">
        <f>ROW()</f>
        <v>37</v>
      </c>
      <c r="C37" s="1">
        <f>IF(D37=-1,IF(C36-1&gt;MAX('Compile Sheet'!$AK$1:$AK$128),NA(),C36+1),C36)</f>
        <v>1</v>
      </c>
      <c r="D37" s="1">
        <f>IF(D36+1&gt;INDEX('Compile Sheet'!$AM:$AM,C36)-1,-1,D36+1)</f>
        <v>32</v>
      </c>
      <c r="E37" s="1">
        <f>IF(D37=0,INDEX('Compile Sheet'!$AL:$AL,C37),0)</f>
        <v>0</v>
      </c>
      <c r="F37" s="1" t="str">
        <f>IF(E37,INDEX(Code!A:A,E37),"")</f>
        <v/>
      </c>
      <c r="G37" s="1" t="str">
        <f>IF(LEN(F37),VLOOKUP(F37,'Compile Sheet'!$AF$1:$AI$23,2,FALSE),"")</f>
        <v/>
      </c>
      <c r="H37" s="1" t="str">
        <f>IF(LEN($G37),INDEX('Compile Sheet'!AH:AH,$G37),"")</f>
        <v/>
      </c>
      <c r="I37" s="1" t="str">
        <f>IF(LEN(G37),DEC2HEX(HEX2DEC(RIGHT(INDEX('Compile Sheet'!$AS:$AS,E37+1),7))-HEX2DEC(IF($G37,INDEX('Compile Sheet'!AI:AI,$G37)))),"")</f>
        <v/>
      </c>
      <c r="J37" s="1" t="str">
        <f t="shared" si="2"/>
        <v/>
      </c>
      <c r="L37" t="str">
        <f>IFERROR(IF(D37=0,"    &lt;Location file="""&amp;H37&amp;""" offset="""&amp;I37&amp;"""&gt;",IF(AND(D37=-1,D36&lt;&gt;-1),"    &lt;/Location&gt;",IF(D37&lt;-1,J37,"      "&amp;INDEX('Compile Sheet'!$D:$D,D37+INDEX('Compile Sheet'!$AL:$AL,C37))))),"")</f>
        <v xml:space="preserve">      430C0708</v>
      </c>
      <c r="M37" s="65" t="str">
        <f t="shared" si="3"/>
        <v xml:space="preserve">      430C0708</v>
      </c>
      <c r="N37" s="66" t="s">
        <v>32</v>
      </c>
    </row>
    <row r="38" spans="1:14">
      <c r="A38" s="1">
        <f t="shared" si="1"/>
        <v>38</v>
      </c>
      <c r="B38" s="1">
        <f>ROW()</f>
        <v>38</v>
      </c>
      <c r="C38" s="1">
        <f>IF(D38=-1,IF(C37-1&gt;MAX('Compile Sheet'!$AK$1:$AK$128),NA(),C37+1),C37)</f>
        <v>1</v>
      </c>
      <c r="D38" s="1">
        <f>IF(D37+1&gt;INDEX('Compile Sheet'!$AM:$AM,C37)-1,-1,D37+1)</f>
        <v>33</v>
      </c>
      <c r="E38" s="1">
        <f>IF(D38=0,INDEX('Compile Sheet'!$AL:$AL,C38),0)</f>
        <v>0</v>
      </c>
      <c r="F38" s="1" t="str">
        <f>IF(E38,INDEX(Code!A:A,E38),"")</f>
        <v/>
      </c>
      <c r="G38" s="1" t="str">
        <f>IF(LEN(F38),VLOOKUP(F38,'Compile Sheet'!$AF$1:$AI$23,2,FALSE),"")</f>
        <v/>
      </c>
      <c r="H38" s="1" t="str">
        <f>IF(LEN($G38),INDEX('Compile Sheet'!AH:AH,$G38),"")</f>
        <v/>
      </c>
      <c r="I38" s="1" t="str">
        <f>IF(LEN(G38),DEC2HEX(HEX2DEC(RIGHT(INDEX('Compile Sheet'!$AS:$AS,E38+1),7))-HEX2DEC(IF($G38,INDEX('Compile Sheet'!AI:AI,$G38)))),"")</f>
        <v/>
      </c>
      <c r="J38" s="1" t="str">
        <f t="shared" si="2"/>
        <v/>
      </c>
      <c r="L38" t="str">
        <f>IFERROR(IF(D38=0,"    &lt;Location file="""&amp;H38&amp;""" offset="""&amp;I38&amp;"""&gt;",IF(AND(D38=-1,D37&lt;&gt;-1),"    &lt;/Location&gt;",IF(D38&lt;-1,J38,"      "&amp;INDEX('Compile Sheet'!$D:$D,D38+INDEX('Compile Sheet'!$AL:$AL,C38))))),"")</f>
        <v xml:space="preserve">      FF000234</v>
      </c>
      <c r="M38" s="65" t="str">
        <f t="shared" si="3"/>
        <v xml:space="preserve">      FF000234</v>
      </c>
      <c r="N38" s="66" t="s">
        <v>32</v>
      </c>
    </row>
    <row r="39" spans="1:14">
      <c r="A39" s="1">
        <f t="shared" si="1"/>
        <v>39</v>
      </c>
      <c r="B39" s="1">
        <f>ROW()</f>
        <v>39</v>
      </c>
      <c r="C39" s="1">
        <f>IF(D39=-1,IF(C38-1&gt;MAX('Compile Sheet'!$AK$1:$AK$128),NA(),C38+1),C38)</f>
        <v>1</v>
      </c>
      <c r="D39" s="1">
        <f>IF(D38+1&gt;INDEX('Compile Sheet'!$AM:$AM,C38)-1,-1,D38+1)</f>
        <v>34</v>
      </c>
      <c r="E39" s="1">
        <f>IF(D39=0,INDEX('Compile Sheet'!$AL:$AL,C39),0)</f>
        <v>0</v>
      </c>
      <c r="F39" s="1" t="str">
        <f>IF(E39,INDEX(Code!A:A,E39),"")</f>
        <v/>
      </c>
      <c r="G39" s="1" t="str">
        <f>IF(LEN(F39),VLOOKUP(F39,'Compile Sheet'!$AF$1:$AI$23,2,FALSE),"")</f>
        <v/>
      </c>
      <c r="H39" s="1" t="str">
        <f>IF(LEN($G39),INDEX('Compile Sheet'!AH:AH,$G39),"")</f>
        <v/>
      </c>
      <c r="I39" s="1" t="str">
        <f>IF(LEN(G39),DEC2HEX(HEX2DEC(RIGHT(INDEX('Compile Sheet'!$AS:$AS,E39+1),7))-HEX2DEC(IF($G39,INDEX('Compile Sheet'!AI:AI,$G39)))),"")</f>
        <v/>
      </c>
      <c r="J39" s="1" t="str">
        <f t="shared" si="2"/>
        <v/>
      </c>
      <c r="L39" t="str">
        <f>IFERROR(IF(D39=0,"    &lt;Location file="""&amp;H39&amp;""" offset="""&amp;I39&amp;"""&gt;",IF(AND(D39=-1,D38&lt;&gt;-1),"    &lt;/Location&gt;",IF(D39&lt;-1,J39,"      "&amp;INDEX('Compile Sheet'!$D:$D,D39+INDEX('Compile Sheet'!$AL:$AL,C39))))),"")</f>
        <v xml:space="preserve">      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M39" s="65" t="str">
        <f t="shared" si="3"/>
        <v xml:space="preserve">      00000C3000000900040000000F00040000001E00040700002100040700002700040700002E00040700003D00040000004600040000004E00040000007600173400007900173400008000173400008B0034000000960022340000A10022000000000119000000140119000000D4011F000000D7011F000000DA011F000000DD011F000000</v>
      </c>
      <c r="N39" s="66" t="s">
        <v>32</v>
      </c>
    </row>
    <row r="40" spans="1:14">
      <c r="A40" s="1">
        <f t="shared" si="1"/>
        <v>39</v>
      </c>
      <c r="B40" s="1">
        <f>ROW()</f>
        <v>40</v>
      </c>
      <c r="C40" s="1">
        <f>IF(D40=-1,IF(C39-1&gt;MAX('Compile Sheet'!$AK$1:$AK$128),NA(),C39+1),C39)</f>
        <v>1</v>
      </c>
      <c r="D40" s="1">
        <f>IF(D39+1&gt;INDEX('Compile Sheet'!$AM:$AM,C39)-1,-1,D39+1)</f>
        <v>35</v>
      </c>
      <c r="E40" s="1">
        <f>IF(D40=0,INDEX('Compile Sheet'!$AL:$AL,C40),0)</f>
        <v>0</v>
      </c>
      <c r="F40" s="1" t="str">
        <f>IF(E40,INDEX(Code!A:A,E40),"")</f>
        <v/>
      </c>
      <c r="G40" s="1" t="str">
        <f>IF(LEN(F40),VLOOKUP(F40,'Compile Sheet'!$AF$1:$AI$23,2,FALSE),"")</f>
        <v/>
      </c>
      <c r="H40" s="1" t="str">
        <f>IF(LEN($G40),INDEX('Compile Sheet'!AH:AH,$G40),"")</f>
        <v/>
      </c>
      <c r="I40" s="1" t="str">
        <f>IF(LEN(G40),DEC2HEX(HEX2DEC(RIGHT(INDEX('Compile Sheet'!$AS:$AS,E40+1),7))-HEX2DEC(IF($G40,INDEX('Compile Sheet'!AI:AI,$G40)))),"")</f>
        <v/>
      </c>
      <c r="J40" s="1" t="str">
        <f t="shared" si="2"/>
        <v/>
      </c>
      <c r="L40" t="str">
        <f>IFERROR(IF(D40=0,"    &lt;Location file="""&amp;H40&amp;""" offset="""&amp;I40&amp;"""&gt;",IF(AND(D40=-1,D39&lt;&gt;-1),"    &lt;/Location&gt;",IF(D40&lt;-1,J40,"      "&amp;INDEX('Compile Sheet'!$D:$D,D40+INDEX('Compile Sheet'!$AL:$AL,C40))))),"")</f>
        <v xml:space="preserve">      </v>
      </c>
      <c r="M40" s="65" t="str">
        <f t="shared" si="3"/>
        <v xml:space="preserve">    &lt;/Location&gt;</v>
      </c>
      <c r="N40" s="66" t="s">
        <v>32</v>
      </c>
    </row>
    <row r="41" spans="1:14">
      <c r="A41" s="1">
        <f t="shared" si="1"/>
        <v>40</v>
      </c>
      <c r="B41" s="1">
        <f>ROW()</f>
        <v>41</v>
      </c>
      <c r="C41" s="1">
        <f>IF(D41=-1,IF(C40-1&gt;MAX('Compile Sheet'!$AK$1:$AK$128),NA(),C40+1),C40)</f>
        <v>2</v>
      </c>
      <c r="D41" s="1">
        <f>IF(D40+1&gt;INDEX('Compile Sheet'!$AM:$AM,C40)-1,-1,D40+1)</f>
        <v>-1</v>
      </c>
      <c r="E41" s="1">
        <f>IF(D41=0,INDEX('Compile Sheet'!$AL:$AL,C41),0)</f>
        <v>0</v>
      </c>
      <c r="F41" s="1" t="str">
        <f>IF(E41,INDEX(Code!A:A,E41),"")</f>
        <v/>
      </c>
      <c r="G41" s="1" t="str">
        <f>IF(LEN(F41),VLOOKUP(F41,'Compile Sheet'!$AF$1:$AI$23,2,FALSE),"")</f>
        <v/>
      </c>
      <c r="H41" s="1" t="str">
        <f>IF(LEN($G41),INDEX('Compile Sheet'!AH:AH,$G41),"")</f>
        <v/>
      </c>
      <c r="I41" s="1" t="str">
        <f>IF(LEN(G41),DEC2HEX(HEX2DEC(RIGHT(INDEX('Compile Sheet'!$AS:$AS,E41+1),7))-HEX2DEC(IF($G41,INDEX('Compile Sheet'!AI:AI,$G41)))),"")</f>
        <v/>
      </c>
      <c r="J41" s="1" t="str">
        <f t="shared" si="2"/>
        <v/>
      </c>
      <c r="L41" t="str">
        <f>IFERROR(IF(D41=0,"    &lt;Location file="""&amp;H41&amp;""" offset="""&amp;I41&amp;"""&gt;",IF(AND(D41=-1,D40&lt;&gt;-1),"    &lt;/Location&gt;",IF(D41&lt;-1,J41,"      "&amp;INDEX('Compile Sheet'!$D:$D,D41+INDEX('Compile Sheet'!$AL:$AL,C41))))),"")</f>
        <v xml:space="preserve">    &lt;/Location&gt;</v>
      </c>
      <c r="M41" s="65" t="str">
        <f t="shared" si="3"/>
        <v xml:space="preserve">    &lt;Location file="EVENT_ATTACK_OUT" offset="4104"&gt;</v>
      </c>
      <c r="N41" s="66" t="s">
        <v>32</v>
      </c>
    </row>
    <row r="42" spans="1:14">
      <c r="A42" s="1">
        <f t="shared" si="1"/>
        <v>41</v>
      </c>
      <c r="B42" s="1">
        <f>ROW()</f>
        <v>42</v>
      </c>
      <c r="C42" s="1">
        <f>IF(D42=-1,IF(C41-1&gt;MAX('Compile Sheet'!$AK$1:$AK$128),NA(),C41+1),C41)</f>
        <v>2</v>
      </c>
      <c r="D42" s="1">
        <f>IF(D41+1&gt;INDEX('Compile Sheet'!$AM:$AM,C41)-1,-1,D41+1)</f>
        <v>0</v>
      </c>
      <c r="E42" s="1">
        <f>IF(D42=0,INDEX('Compile Sheet'!$AL:$AL,C42),0)</f>
        <v>39</v>
      </c>
      <c r="F42" s="1" t="str">
        <f>IF(E42,INDEX(Code!A:A,E42),"")</f>
        <v>ATTACK.OUT</v>
      </c>
      <c r="G42" s="1">
        <f>IF(LEN(F42),VLOOKUP(F42,'Compile Sheet'!$AF$1:$AI$23,2,FALSE),"")</f>
        <v>5</v>
      </c>
      <c r="H42" s="1" t="str">
        <f>IF(LEN($G42),INDEX('Compile Sheet'!AH:AH,$G42),"")</f>
        <v>EVENT_ATTACK_OUT</v>
      </c>
      <c r="I42" s="1" t="str">
        <f>IF(LEN(G42),DEC2HEX(HEX2DEC(RIGHT(INDEX('Compile Sheet'!$AS:$AS,E42+1),7))-HEX2DEC(IF($G42,INDEX('Compile Sheet'!AI:AI,$G42)))),"")</f>
        <v>4104</v>
      </c>
      <c r="J42" s="1" t="str">
        <f t="shared" si="2"/>
        <v/>
      </c>
      <c r="L42" t="str">
        <f>IFERROR(IF(D42=0,"    &lt;Location file="""&amp;H42&amp;""" offset="""&amp;I42&amp;"""&gt;",IF(AND(D42=-1,D41&lt;&gt;-1),"    &lt;/Location&gt;",IF(D42&lt;-1,J42,"      "&amp;INDEX('Compile Sheet'!$D:$D,D42+INDEX('Compile Sheet'!$AL:$AL,C42))))),"")</f>
        <v xml:space="preserve">    &lt;Location file="EVENT_ATTACK_OUT" offset="4104"&gt;</v>
      </c>
      <c r="M42" s="65" t="str">
        <f t="shared" si="3"/>
        <v xml:space="preserve">      08420508</v>
      </c>
      <c r="N42" s="66" t="s">
        <v>32</v>
      </c>
    </row>
    <row r="43" spans="1:14">
      <c r="A43" s="1">
        <f t="shared" si="1"/>
        <v>42</v>
      </c>
      <c r="B43" s="1">
        <f>ROW()</f>
        <v>43</v>
      </c>
      <c r="C43" s="1">
        <f>IF(D43=-1,IF(C42-1&gt;MAX('Compile Sheet'!$AK$1:$AK$128),NA(),C42+1),C42)</f>
        <v>2</v>
      </c>
      <c r="D43" s="1">
        <f>IF(D42+1&gt;INDEX('Compile Sheet'!$AM:$AM,C42)-1,-1,D42+1)</f>
        <v>1</v>
      </c>
      <c r="E43" s="1">
        <f>IF(D43=0,INDEX('Compile Sheet'!$AL:$AL,C43),0)</f>
        <v>0</v>
      </c>
      <c r="F43" s="1" t="str">
        <f>IF(E43,INDEX(Code!A:A,E43),"")</f>
        <v/>
      </c>
      <c r="G43" s="1" t="str">
        <f>IF(LEN(F43),VLOOKUP(F43,'Compile Sheet'!$AF$1:$AI$23,2,FALSE),"")</f>
        <v/>
      </c>
      <c r="H43" s="1" t="str">
        <f>IF(LEN($G43),INDEX('Compile Sheet'!AH:AH,$G43),"")</f>
        <v/>
      </c>
      <c r="I43" s="1" t="str">
        <f>IF(LEN(G43),DEC2HEX(HEX2DEC(RIGHT(INDEX('Compile Sheet'!$AS:$AS,E43+1),7))-HEX2DEC(IF($G43,INDEX('Compile Sheet'!AI:AI,$G43)))),"")</f>
        <v/>
      </c>
      <c r="J43" s="1" t="str">
        <f t="shared" si="2"/>
        <v/>
      </c>
      <c r="L43" t="str">
        <f>IFERROR(IF(D43=0,"    &lt;Location file="""&amp;H43&amp;""" offset="""&amp;I43&amp;"""&gt;",IF(AND(D43=-1,D42&lt;&gt;-1),"    &lt;/Location&gt;",IF(D43&lt;-1,J43,"      "&amp;INDEX('Compile Sheet'!$D:$D,D43+INDEX('Compile Sheet'!$AL:$AL,C43))))),"")</f>
        <v xml:space="preserve">      08420508</v>
      </c>
      <c r="M43" s="65" t="str">
        <f t="shared" si="3"/>
        <v xml:space="preserve">      00000000</v>
      </c>
      <c r="N43" s="66" t="s">
        <v>32</v>
      </c>
    </row>
    <row r="44" spans="1:14">
      <c r="A44" s="1">
        <f t="shared" si="1"/>
        <v>43</v>
      </c>
      <c r="B44" s="1">
        <f>ROW()</f>
        <v>44</v>
      </c>
      <c r="C44" s="1">
        <f>IF(D44=-1,IF(C43-1&gt;MAX('Compile Sheet'!$AK$1:$AK$128),NA(),C43+1),C43)</f>
        <v>2</v>
      </c>
      <c r="D44" s="1">
        <f>IF(D43+1&gt;INDEX('Compile Sheet'!$AM:$AM,C43)-1,-1,D43+1)</f>
        <v>2</v>
      </c>
      <c r="E44" s="1">
        <f>IF(D44=0,INDEX('Compile Sheet'!$AL:$AL,C44),0)</f>
        <v>0</v>
      </c>
      <c r="F44" s="1" t="str">
        <f>IF(E44,INDEX(Code!A:A,E44),"")</f>
        <v/>
      </c>
      <c r="G44" s="1" t="str">
        <f>IF(LEN(F44),VLOOKUP(F44,'Compile Sheet'!$AF$1:$AI$23,2,FALSE),"")</f>
        <v/>
      </c>
      <c r="H44" s="1" t="str">
        <f>IF(LEN($G44),INDEX('Compile Sheet'!AH:AH,$G44),"")</f>
        <v/>
      </c>
      <c r="I44" s="1" t="str">
        <f>IF(LEN(G44),DEC2HEX(HEX2DEC(RIGHT(INDEX('Compile Sheet'!$AS:$AS,E44+1),7))-HEX2DEC(IF($G44,INDEX('Compile Sheet'!AI:AI,$G44)))),"")</f>
        <v/>
      </c>
      <c r="J44" s="1" t="str">
        <f t="shared" si="2"/>
        <v/>
      </c>
      <c r="L44" t="str">
        <f>IFERROR(IF(D44=0,"    &lt;Location file="""&amp;H44&amp;""" offset="""&amp;I44&amp;"""&gt;",IF(AND(D44=-1,D43&lt;&gt;-1),"    &lt;/Location&gt;",IF(D44&lt;-1,J44,"      "&amp;INDEX('Compile Sheet'!$D:$D,D44+INDEX('Compile Sheet'!$AL:$AL,C44))))),"")</f>
        <v xml:space="preserve">      00000000</v>
      </c>
      <c r="M44" s="65" t="str">
        <f t="shared" si="3"/>
        <v xml:space="preserve">      0C006210</v>
      </c>
      <c r="N44" s="66" t="s">
        <v>32</v>
      </c>
    </row>
    <row r="45" spans="1:14">
      <c r="A45" s="1">
        <f t="shared" si="1"/>
        <v>44</v>
      </c>
      <c r="B45" s="1">
        <f>ROW()</f>
        <v>45</v>
      </c>
      <c r="C45" s="1">
        <f>IF(D45=-1,IF(C44-1&gt;MAX('Compile Sheet'!$AK$1:$AK$128),NA(),C44+1),C44)</f>
        <v>2</v>
      </c>
      <c r="D45" s="1">
        <f>IF(D44+1&gt;INDEX('Compile Sheet'!$AM:$AM,C44)-1,-1,D44+1)</f>
        <v>3</v>
      </c>
      <c r="E45" s="1">
        <f>IF(D45=0,INDEX('Compile Sheet'!$AL:$AL,C45),0)</f>
        <v>0</v>
      </c>
      <c r="F45" s="1" t="str">
        <f>IF(E45,INDEX(Code!A:A,E45),"")</f>
        <v/>
      </c>
      <c r="G45" s="1" t="str">
        <f>IF(LEN(F45),VLOOKUP(F45,'Compile Sheet'!$AF$1:$AI$23,2,FALSE),"")</f>
        <v/>
      </c>
      <c r="H45" s="1" t="str">
        <f>IF(LEN($G45),INDEX('Compile Sheet'!AH:AH,$G45),"")</f>
        <v/>
      </c>
      <c r="I45" s="1" t="str">
        <f>IF(LEN(G45),DEC2HEX(HEX2DEC(RIGHT(INDEX('Compile Sheet'!$AS:$AS,E45+1),7))-HEX2DEC(IF($G45,INDEX('Compile Sheet'!AI:AI,$G45)))),"")</f>
        <v/>
      </c>
      <c r="J45" s="1" t="str">
        <f t="shared" si="2"/>
        <v/>
      </c>
      <c r="L45" t="str">
        <f>IFERROR(IF(D45=0,"    &lt;Location file="""&amp;H45&amp;""" offset="""&amp;I45&amp;"""&gt;",IF(AND(D45=-1,D44&lt;&gt;-1),"    &lt;/Location&gt;",IF(D45&lt;-1,J45,"      "&amp;INDEX('Compile Sheet'!$D:$D,D45+INDEX('Compile Sheet'!$AL:$AL,C45))))),"")</f>
        <v xml:space="preserve">      0C006210</v>
      </c>
      <c r="M45" s="65" t="str">
        <f t="shared" si="3"/>
        <v xml:space="preserve">      1400222A</v>
      </c>
      <c r="N45" s="66" t="s">
        <v>32</v>
      </c>
    </row>
    <row r="46" spans="1:14">
      <c r="A46" s="1">
        <f t="shared" si="1"/>
        <v>45</v>
      </c>
      <c r="B46" s="1">
        <f>ROW()</f>
        <v>46</v>
      </c>
      <c r="C46" s="1">
        <f>IF(D46=-1,IF(C45-1&gt;MAX('Compile Sheet'!$AK$1:$AK$128),NA(),C45+1),C45)</f>
        <v>2</v>
      </c>
      <c r="D46" s="1">
        <f>IF(D45+1&gt;INDEX('Compile Sheet'!$AM:$AM,C45)-1,-1,D45+1)</f>
        <v>4</v>
      </c>
      <c r="E46" s="1">
        <f>IF(D46=0,INDEX('Compile Sheet'!$AL:$AL,C46),0)</f>
        <v>0</v>
      </c>
      <c r="F46" s="1" t="str">
        <f>IF(E46,INDEX(Code!A:A,E46),"")</f>
        <v/>
      </c>
      <c r="G46" s="1" t="str">
        <f>IF(LEN(F46),VLOOKUP(F46,'Compile Sheet'!$AF$1:$AI$23,2,FALSE),"")</f>
        <v/>
      </c>
      <c r="H46" s="1" t="str">
        <f>IF(LEN($G46),INDEX('Compile Sheet'!AH:AH,$G46),"")</f>
        <v/>
      </c>
      <c r="I46" s="1" t="str">
        <f>IF(LEN(G46),DEC2HEX(HEX2DEC(RIGHT(INDEX('Compile Sheet'!$AS:$AS,E46+1),7))-HEX2DEC(IF($G46,INDEX('Compile Sheet'!AI:AI,$G46)))),"")</f>
        <v/>
      </c>
      <c r="J46" s="1" t="str">
        <f t="shared" si="2"/>
        <v/>
      </c>
      <c r="L46" t="str">
        <f>IFERROR(IF(D46=0,"    &lt;Location file="""&amp;H46&amp;""" offset="""&amp;I46&amp;"""&gt;",IF(AND(D46=-1,D45&lt;&gt;-1),"    &lt;/Location&gt;",IF(D46&lt;-1,J46,"      "&amp;INDEX('Compile Sheet'!$D:$D,D46+INDEX('Compile Sheet'!$AL:$AL,C46))))),"")</f>
        <v xml:space="preserve">      1400222A</v>
      </c>
      <c r="M46" s="65" t="str">
        <f t="shared" si="3"/>
        <v xml:space="preserve">    &lt;/Location&gt;</v>
      </c>
      <c r="N46" s="66" t="s">
        <v>32</v>
      </c>
    </row>
    <row r="47" spans="1:14">
      <c r="A47" s="1">
        <f t="shared" si="1"/>
        <v>45</v>
      </c>
      <c r="B47" s="1">
        <f>ROW()</f>
        <v>47</v>
      </c>
      <c r="C47" s="1">
        <f>IF(D47=-1,IF(C46-1&gt;MAX('Compile Sheet'!$AK$1:$AK$128),NA(),C46+1),C46)</f>
        <v>2</v>
      </c>
      <c r="D47" s="1">
        <f>IF(D46+1&gt;INDEX('Compile Sheet'!$AM:$AM,C46)-1,-1,D46+1)</f>
        <v>5</v>
      </c>
      <c r="E47" s="1">
        <f>IF(D47=0,INDEX('Compile Sheet'!$AL:$AL,C47),0)</f>
        <v>0</v>
      </c>
      <c r="F47" s="1" t="str">
        <f>IF(E47,INDEX(Code!A:A,E47),"")</f>
        <v/>
      </c>
      <c r="G47" s="1" t="str">
        <f>IF(LEN(F47),VLOOKUP(F47,'Compile Sheet'!$AF$1:$AI$23,2,FALSE),"")</f>
        <v/>
      </c>
      <c r="H47" s="1" t="str">
        <f>IF(LEN($G47),INDEX('Compile Sheet'!AH:AH,$G47),"")</f>
        <v/>
      </c>
      <c r="I47" s="1" t="str">
        <f>IF(LEN(G47),DEC2HEX(HEX2DEC(RIGHT(INDEX('Compile Sheet'!$AS:$AS,E47+1),7))-HEX2DEC(IF($G47,INDEX('Compile Sheet'!AI:AI,$G47)))),"")</f>
        <v/>
      </c>
      <c r="J47" s="1" t="str">
        <f t="shared" si="2"/>
        <v/>
      </c>
      <c r="L47" t="str">
        <f>IFERROR(IF(D47=0,"    &lt;Location file="""&amp;H47&amp;""" offset="""&amp;I47&amp;"""&gt;",IF(AND(D47=-1,D46&lt;&gt;-1),"    &lt;/Location&gt;",IF(D47&lt;-1,J47,"      "&amp;INDEX('Compile Sheet'!$D:$D,D47+INDEX('Compile Sheet'!$AL:$AL,C47))))),"")</f>
        <v xml:space="preserve">      </v>
      </c>
      <c r="M47" s="65" t="str">
        <f t="shared" si="3"/>
        <v xml:space="preserve">    &lt;Location file="EVENT_ATTACK_OUT" offset="47EC"&gt;</v>
      </c>
      <c r="N47" s="66" t="s">
        <v>32</v>
      </c>
    </row>
    <row r="48" spans="1:14">
      <c r="A48" s="1">
        <f t="shared" si="1"/>
        <v>46</v>
      </c>
      <c r="B48" s="1">
        <f>ROW()</f>
        <v>48</v>
      </c>
      <c r="C48" s="1">
        <f>IF(D48=-1,IF(C47-1&gt;MAX('Compile Sheet'!$AK$1:$AK$128),NA(),C47+1),C47)</f>
        <v>3</v>
      </c>
      <c r="D48" s="1">
        <f>IF(D47+1&gt;INDEX('Compile Sheet'!$AM:$AM,C47)-1,-1,D47+1)</f>
        <v>-1</v>
      </c>
      <c r="E48" s="1">
        <f>IF(D48=0,INDEX('Compile Sheet'!$AL:$AL,C48),0)</f>
        <v>0</v>
      </c>
      <c r="F48" s="1" t="str">
        <f>IF(E48,INDEX(Code!A:A,E48),"")</f>
        <v/>
      </c>
      <c r="G48" s="1" t="str">
        <f>IF(LEN(F48),VLOOKUP(F48,'Compile Sheet'!$AF$1:$AI$23,2,FALSE),"")</f>
        <v/>
      </c>
      <c r="H48" s="1" t="str">
        <f>IF(LEN($G48),INDEX('Compile Sheet'!AH:AH,$G48),"")</f>
        <v/>
      </c>
      <c r="I48" s="1" t="str">
        <f>IF(LEN(G48),DEC2HEX(HEX2DEC(RIGHT(INDEX('Compile Sheet'!$AS:$AS,E48+1),7))-HEX2DEC(IF($G48,INDEX('Compile Sheet'!AI:AI,$G48)))),"")</f>
        <v/>
      </c>
      <c r="J48" s="1" t="str">
        <f t="shared" si="2"/>
        <v/>
      </c>
      <c r="L48" t="str">
        <f>IFERROR(IF(D48=0,"    &lt;Location file="""&amp;H48&amp;""" offset="""&amp;I48&amp;"""&gt;",IF(AND(D48=-1,D47&lt;&gt;-1),"    &lt;/Location&gt;",IF(D48&lt;-1,J48,"      "&amp;INDEX('Compile Sheet'!$D:$D,D48+INDEX('Compile Sheet'!$AL:$AL,C48))))),"")</f>
        <v xml:space="preserve">    &lt;/Location&gt;</v>
      </c>
      <c r="M48" s="65" t="str">
        <f t="shared" si="3"/>
        <v xml:space="preserve">      24B85202</v>
      </c>
      <c r="N48" s="66" t="s">
        <v>32</v>
      </c>
    </row>
    <row r="49" spans="1:14">
      <c r="A49" s="1">
        <f t="shared" si="1"/>
        <v>47</v>
      </c>
      <c r="B49" s="1">
        <f>ROW()</f>
        <v>49</v>
      </c>
      <c r="C49" s="1">
        <f>IF(D49=-1,IF(C48-1&gt;MAX('Compile Sheet'!$AK$1:$AK$128),NA(),C48+1),C48)</f>
        <v>3</v>
      </c>
      <c r="D49" s="1">
        <f>IF(D48+1&gt;INDEX('Compile Sheet'!$AM:$AM,C48)-1,-1,D48+1)</f>
        <v>0</v>
      </c>
      <c r="E49" s="1">
        <f>IF(D49=0,INDEX('Compile Sheet'!$AL:$AL,C49),0)</f>
        <v>45</v>
      </c>
      <c r="F49" s="1" t="str">
        <f>IF(E49,INDEX(Code!A:A,E49),"")</f>
        <v>ATTACK.OUT</v>
      </c>
      <c r="G49" s="1">
        <f>IF(LEN(F49),VLOOKUP(F49,'Compile Sheet'!$AF$1:$AI$23,2,FALSE),"")</f>
        <v>5</v>
      </c>
      <c r="H49" s="1" t="str">
        <f>IF(LEN($G49),INDEX('Compile Sheet'!AH:AH,$G49),"")</f>
        <v>EVENT_ATTACK_OUT</v>
      </c>
      <c r="I49" s="1" t="str">
        <f>IF(LEN(G49),DEC2HEX(HEX2DEC(RIGHT(INDEX('Compile Sheet'!$AS:$AS,E49+1),7))-HEX2DEC(IF($G49,INDEX('Compile Sheet'!AI:AI,$G49)))),"")</f>
        <v>47EC</v>
      </c>
      <c r="J49" s="1" t="str">
        <f t="shared" si="2"/>
        <v/>
      </c>
      <c r="L49" t="str">
        <f>IFERROR(IF(D49=0,"    &lt;Location file="""&amp;H49&amp;""" offset="""&amp;I49&amp;"""&gt;",IF(AND(D49=-1,D48&lt;&gt;-1),"    &lt;/Location&gt;",IF(D49&lt;-1,J49,"      "&amp;INDEX('Compile Sheet'!$D:$D,D49+INDEX('Compile Sheet'!$AL:$AL,C49))))),"")</f>
        <v xml:space="preserve">    &lt;Location file="EVENT_ATTACK_OUT" offset="47EC"&gt;</v>
      </c>
      <c r="M49" s="65" t="str">
        <f t="shared" si="3"/>
        <v xml:space="preserve">    &lt;/Location&gt;</v>
      </c>
      <c r="N49" s="66" t="s">
        <v>32</v>
      </c>
    </row>
    <row r="50" spans="1:14">
      <c r="A50" s="1">
        <f t="shared" si="1"/>
        <v>48</v>
      </c>
      <c r="B50" s="1">
        <f>ROW()</f>
        <v>50</v>
      </c>
      <c r="C50" s="1">
        <f>IF(D50=-1,IF(C49-1&gt;MAX('Compile Sheet'!$AK$1:$AK$128),NA(),C49+1),C49)</f>
        <v>3</v>
      </c>
      <c r="D50" s="1">
        <f>IF(D49+1&gt;INDEX('Compile Sheet'!$AM:$AM,C49)-1,-1,D49+1)</f>
        <v>1</v>
      </c>
      <c r="E50" s="1">
        <f>IF(D50=0,INDEX('Compile Sheet'!$AL:$AL,C50),0)</f>
        <v>0</v>
      </c>
      <c r="F50" s="1" t="str">
        <f>IF(E50,INDEX(Code!A:A,E50),"")</f>
        <v/>
      </c>
      <c r="G50" s="1" t="str">
        <f>IF(LEN(F50),VLOOKUP(F50,'Compile Sheet'!$AF$1:$AI$23,2,FALSE),"")</f>
        <v/>
      </c>
      <c r="H50" s="1" t="str">
        <f>IF(LEN($G50),INDEX('Compile Sheet'!AH:AH,$G50),"")</f>
        <v/>
      </c>
      <c r="I50" s="1" t="str">
        <f>IF(LEN(G50),DEC2HEX(HEX2DEC(RIGHT(INDEX('Compile Sheet'!$AS:$AS,E50+1),7))-HEX2DEC(IF($G50,INDEX('Compile Sheet'!AI:AI,$G50)))),"")</f>
        <v/>
      </c>
      <c r="J50" s="1" t="str">
        <f t="shared" si="2"/>
        <v/>
      </c>
      <c r="L50" t="str">
        <f>IFERROR(IF(D50=0,"    &lt;Location file="""&amp;H50&amp;""" offset="""&amp;I50&amp;"""&gt;",IF(AND(D50=-1,D49&lt;&gt;-1),"    &lt;/Location&gt;",IF(D50&lt;-1,J50,"      "&amp;INDEX('Compile Sheet'!$D:$D,D50+INDEX('Compile Sheet'!$AL:$AL,C50))))),"")</f>
        <v xml:space="preserve">      24B85202</v>
      </c>
      <c r="M50" s="65" t="str">
        <f t="shared" si="3"/>
        <v xml:space="preserve">    &lt;Location file="EVENT_ATTACK_OUT" offset="9BCC"&gt;</v>
      </c>
      <c r="N50" s="66" t="s">
        <v>32</v>
      </c>
    </row>
    <row r="51" spans="1:14">
      <c r="A51" s="1">
        <f t="shared" si="1"/>
        <v>48</v>
      </c>
      <c r="B51" s="1">
        <f>ROW()</f>
        <v>51</v>
      </c>
      <c r="C51" s="1">
        <f>IF(D51=-1,IF(C50-1&gt;MAX('Compile Sheet'!$AK$1:$AK$128),NA(),C50+1),C50)</f>
        <v>3</v>
      </c>
      <c r="D51" s="1">
        <f>IF(D50+1&gt;INDEX('Compile Sheet'!$AM:$AM,C50)-1,-1,D50+1)</f>
        <v>2</v>
      </c>
      <c r="E51" s="1">
        <f>IF(D51=0,INDEX('Compile Sheet'!$AL:$AL,C51),0)</f>
        <v>0</v>
      </c>
      <c r="F51" s="1" t="str">
        <f>IF(E51,INDEX(Code!A:A,E51),"")</f>
        <v/>
      </c>
      <c r="G51" s="1" t="str">
        <f>IF(LEN(F51),VLOOKUP(F51,'Compile Sheet'!$AF$1:$AI$23,2,FALSE),"")</f>
        <v/>
      </c>
      <c r="H51" s="1" t="str">
        <f>IF(LEN($G51),INDEX('Compile Sheet'!AH:AH,$G51),"")</f>
        <v/>
      </c>
      <c r="I51" s="1" t="str">
        <f>IF(LEN(G51),DEC2HEX(HEX2DEC(RIGHT(INDEX('Compile Sheet'!$AS:$AS,E51+1),7))-HEX2DEC(IF($G51,INDEX('Compile Sheet'!AI:AI,$G51)))),"")</f>
        <v/>
      </c>
      <c r="J51" s="1" t="str">
        <f t="shared" si="2"/>
        <v/>
      </c>
      <c r="L51" t="str">
        <f>IFERROR(IF(D51=0,"    &lt;Location file="""&amp;H51&amp;""" offset="""&amp;I51&amp;"""&gt;",IF(AND(D51=-1,D50&lt;&gt;-1),"    &lt;/Location&gt;",IF(D51&lt;-1,J51,"      "&amp;INDEX('Compile Sheet'!$D:$D,D51+INDEX('Compile Sheet'!$AL:$AL,C51))))),"")</f>
        <v xml:space="preserve">      </v>
      </c>
      <c r="M51" s="65" t="str">
        <f t="shared" si="3"/>
        <v xml:space="preserve">      1400222A</v>
      </c>
      <c r="N51" s="66" t="s">
        <v>32</v>
      </c>
    </row>
    <row r="52" spans="1:14">
      <c r="A52" s="1">
        <f t="shared" si="1"/>
        <v>49</v>
      </c>
      <c r="B52" s="1">
        <f>ROW()</f>
        <v>52</v>
      </c>
      <c r="C52" s="1">
        <f>IF(D52=-1,IF(C51-1&gt;MAX('Compile Sheet'!$AK$1:$AK$128),NA(),C51+1),C51)</f>
        <v>4</v>
      </c>
      <c r="D52" s="1">
        <f>IF(D51+1&gt;INDEX('Compile Sheet'!$AM:$AM,C51)-1,-1,D51+1)</f>
        <v>-1</v>
      </c>
      <c r="E52" s="1">
        <f>IF(D52=0,INDEX('Compile Sheet'!$AL:$AL,C52),0)</f>
        <v>0</v>
      </c>
      <c r="F52" s="1" t="str">
        <f>IF(E52,INDEX(Code!A:A,E52),"")</f>
        <v/>
      </c>
      <c r="G52" s="1" t="str">
        <f>IF(LEN(F52),VLOOKUP(F52,'Compile Sheet'!$AF$1:$AI$23,2,FALSE),"")</f>
        <v/>
      </c>
      <c r="H52" s="1" t="str">
        <f>IF(LEN($G52),INDEX('Compile Sheet'!AH:AH,$G52),"")</f>
        <v/>
      </c>
      <c r="I52" s="1" t="str">
        <f>IF(LEN(G52),DEC2HEX(HEX2DEC(RIGHT(INDEX('Compile Sheet'!$AS:$AS,E52+1),7))-HEX2DEC(IF($G52,INDEX('Compile Sheet'!AI:AI,$G52)))),"")</f>
        <v/>
      </c>
      <c r="J52" s="1" t="str">
        <f t="shared" si="2"/>
        <v/>
      </c>
      <c r="L52" t="str">
        <f>IFERROR(IF(D52=0,"    &lt;Location file="""&amp;H52&amp;""" offset="""&amp;I52&amp;"""&gt;",IF(AND(D52=-1,D51&lt;&gt;-1),"    &lt;/Location&gt;",IF(D52&lt;-1,J52,"      "&amp;INDEX('Compile Sheet'!$D:$D,D52+INDEX('Compile Sheet'!$AL:$AL,C52))))),"")</f>
        <v xml:space="preserve">    &lt;/Location&gt;</v>
      </c>
      <c r="M52" s="65" t="str">
        <f t="shared" si="3"/>
        <v xml:space="preserve">    &lt;/Location&gt;</v>
      </c>
      <c r="N52" s="66" t="s">
        <v>32</v>
      </c>
    </row>
    <row r="53" spans="1:14">
      <c r="A53" s="1">
        <f t="shared" si="1"/>
        <v>50</v>
      </c>
      <c r="B53" s="1">
        <f>ROW()</f>
        <v>53</v>
      </c>
      <c r="C53" s="1">
        <f>IF(D53=-1,IF(C52-1&gt;MAX('Compile Sheet'!$AK$1:$AK$128),NA(),C52+1),C52)</f>
        <v>4</v>
      </c>
      <c r="D53" s="1">
        <f>IF(D52+1&gt;INDEX('Compile Sheet'!$AM:$AM,C52)-1,-1,D52+1)</f>
        <v>0</v>
      </c>
      <c r="E53" s="1">
        <f>IF(D53=0,INDEX('Compile Sheet'!$AL:$AL,C53),0)</f>
        <v>48</v>
      </c>
      <c r="F53" s="1" t="str">
        <f>IF(E53,INDEX(Code!A:A,E53),"")</f>
        <v>ATTACK.OUT</v>
      </c>
      <c r="G53" s="1">
        <f>IF(LEN(F53),VLOOKUP(F53,'Compile Sheet'!$AF$1:$AI$23,2,FALSE),"")</f>
        <v>5</v>
      </c>
      <c r="H53" s="1" t="str">
        <f>IF(LEN($G53),INDEX('Compile Sheet'!AH:AH,$G53),"")</f>
        <v>EVENT_ATTACK_OUT</v>
      </c>
      <c r="I53" s="1" t="str">
        <f>IF(LEN(G53),DEC2HEX(HEX2DEC(RIGHT(INDEX('Compile Sheet'!$AS:$AS,E53+1),7))-HEX2DEC(IF($G53,INDEX('Compile Sheet'!AI:AI,$G53)))),"")</f>
        <v>9BCC</v>
      </c>
      <c r="J53" s="1" t="str">
        <f t="shared" si="2"/>
        <v/>
      </c>
      <c r="L53" t="str">
        <f>IFERROR(IF(D53=0,"    &lt;Location file="""&amp;H53&amp;""" offset="""&amp;I53&amp;"""&gt;",IF(AND(D53=-1,D52&lt;&gt;-1),"    &lt;/Location&gt;",IF(D53&lt;-1,J53,"      "&amp;INDEX('Compile Sheet'!$D:$D,D53+INDEX('Compile Sheet'!$AL:$AL,C53))))),"")</f>
        <v xml:space="preserve">    &lt;Location file="EVENT_ATTACK_OUT" offset="9BCC"&gt;</v>
      </c>
      <c r="M53" s="65" t="str">
        <f t="shared" si="3"/>
        <v xml:space="preserve">    &lt;Location file="SCUS_942_21" offset="4B8F0"&gt;</v>
      </c>
      <c r="N53" s="66" t="s">
        <v>32</v>
      </c>
    </row>
    <row r="54" spans="1:14">
      <c r="A54" s="1">
        <f t="shared" si="1"/>
        <v>51</v>
      </c>
      <c r="B54" s="1">
        <f>ROW()</f>
        <v>54</v>
      </c>
      <c r="C54" s="1">
        <f>IF(D54=-1,IF(C53-1&gt;MAX('Compile Sheet'!$AK$1:$AK$128),NA(),C53+1),C53)</f>
        <v>4</v>
      </c>
      <c r="D54" s="1">
        <f>IF(D53+1&gt;INDEX('Compile Sheet'!$AM:$AM,C53)-1,-1,D53+1)</f>
        <v>1</v>
      </c>
      <c r="E54" s="1">
        <f>IF(D54=0,INDEX('Compile Sheet'!$AL:$AL,C54),0)</f>
        <v>0</v>
      </c>
      <c r="F54" s="1" t="str">
        <f>IF(E54,INDEX(Code!A:A,E54),"")</f>
        <v/>
      </c>
      <c r="G54" s="1" t="str">
        <f>IF(LEN(F54),VLOOKUP(F54,'Compile Sheet'!$AF$1:$AI$23,2,FALSE),"")</f>
        <v/>
      </c>
      <c r="H54" s="1" t="str">
        <f>IF(LEN($G54),INDEX('Compile Sheet'!AH:AH,$G54),"")</f>
        <v/>
      </c>
      <c r="I54" s="1" t="str">
        <f>IF(LEN(G54),DEC2HEX(HEX2DEC(RIGHT(INDEX('Compile Sheet'!$AS:$AS,E54+1),7))-HEX2DEC(IF($G54,INDEX('Compile Sheet'!AI:AI,$G54)))),"")</f>
        <v/>
      </c>
      <c r="J54" s="1" t="str">
        <f t="shared" si="2"/>
        <v/>
      </c>
      <c r="L54" t="str">
        <f>IFERROR(IF(D54=0,"    &lt;Location file="""&amp;H54&amp;""" offset="""&amp;I54&amp;"""&gt;",IF(AND(D54=-1,D53&lt;&gt;-1),"    &lt;/Location&gt;",IF(D54&lt;-1,J54,"      "&amp;INDEX('Compile Sheet'!$D:$D,D54+INDEX('Compile Sheet'!$AL:$AL,C54))))),"")</f>
        <v xml:space="preserve">      1400222A</v>
      </c>
      <c r="M54" s="65" t="str">
        <f t="shared" si="3"/>
        <v xml:space="preserve">      1000622E</v>
      </c>
      <c r="N54" s="66" t="s">
        <v>32</v>
      </c>
    </row>
    <row r="55" spans="1:14">
      <c r="A55" s="1">
        <f t="shared" si="1"/>
        <v>51</v>
      </c>
      <c r="B55" s="1">
        <f>ROW()</f>
        <v>55</v>
      </c>
      <c r="C55" s="1">
        <f>IF(D55=-1,IF(C54-1&gt;MAX('Compile Sheet'!$AK$1:$AK$128),NA(),C54+1),C54)</f>
        <v>4</v>
      </c>
      <c r="D55" s="1">
        <f>IF(D54+1&gt;INDEX('Compile Sheet'!$AM:$AM,C54)-1,-1,D54+1)</f>
        <v>2</v>
      </c>
      <c r="E55" s="1">
        <f>IF(D55=0,INDEX('Compile Sheet'!$AL:$AL,C55),0)</f>
        <v>0</v>
      </c>
      <c r="F55" s="1" t="str">
        <f>IF(E55,INDEX(Code!A:A,E55),"")</f>
        <v/>
      </c>
      <c r="G55" s="1" t="str">
        <f>IF(LEN(F55),VLOOKUP(F55,'Compile Sheet'!$AF$1:$AI$23,2,FALSE),"")</f>
        <v/>
      </c>
      <c r="H55" s="1" t="str">
        <f>IF(LEN($G55),INDEX('Compile Sheet'!AH:AH,$G55),"")</f>
        <v/>
      </c>
      <c r="I55" s="1" t="str">
        <f>IF(LEN(G55),DEC2HEX(HEX2DEC(RIGHT(INDEX('Compile Sheet'!$AS:$AS,E55+1),7))-HEX2DEC(IF($G55,INDEX('Compile Sheet'!AI:AI,$G55)))),"")</f>
        <v/>
      </c>
      <c r="J55" s="1" t="str">
        <f t="shared" si="2"/>
        <v/>
      </c>
      <c r="L55" t="str">
        <f>IFERROR(IF(D55=0,"    &lt;Location file="""&amp;H55&amp;""" offset="""&amp;I55&amp;"""&gt;",IF(AND(D55=-1,D54&lt;&gt;-1),"    &lt;/Location&gt;",IF(D55&lt;-1,J55,"      "&amp;INDEX('Compile Sheet'!$D:$D,D55+INDEX('Compile Sheet'!$AL:$AL,C55))))),"")</f>
        <v xml:space="preserve">      </v>
      </c>
      <c r="M55" s="65" t="str">
        <f t="shared" si="3"/>
        <v xml:space="preserve">      02004010</v>
      </c>
      <c r="N55" s="66" t="s">
        <v>32</v>
      </c>
    </row>
    <row r="56" spans="1:14">
      <c r="A56" s="1">
        <f t="shared" si="1"/>
        <v>52</v>
      </c>
      <c r="B56" s="1">
        <f>ROW()</f>
        <v>56</v>
      </c>
      <c r="C56" s="1">
        <f>IF(D56=-1,IF(C55-1&gt;MAX('Compile Sheet'!$AK$1:$AK$128),NA(),C55+1),C55)</f>
        <v>5</v>
      </c>
      <c r="D56" s="1">
        <f>IF(D55+1&gt;INDEX('Compile Sheet'!$AM:$AM,C55)-1,-1,D55+1)</f>
        <v>-1</v>
      </c>
      <c r="E56" s="1">
        <f>IF(D56=0,INDEX('Compile Sheet'!$AL:$AL,C56),0)</f>
        <v>0</v>
      </c>
      <c r="F56" s="1" t="str">
        <f>IF(E56,INDEX(Code!A:A,E56),"")</f>
        <v/>
      </c>
      <c r="G56" s="1" t="str">
        <f>IF(LEN(F56),VLOOKUP(F56,'Compile Sheet'!$AF$1:$AI$23,2,FALSE),"")</f>
        <v/>
      </c>
      <c r="H56" s="1" t="str">
        <f>IF(LEN($G56),INDEX('Compile Sheet'!AH:AH,$G56),"")</f>
        <v/>
      </c>
      <c r="I56" s="1" t="str">
        <f>IF(LEN(G56),DEC2HEX(HEX2DEC(RIGHT(INDEX('Compile Sheet'!$AS:$AS,E56+1),7))-HEX2DEC(IF($G56,INDEX('Compile Sheet'!AI:AI,$G56)))),"")</f>
        <v/>
      </c>
      <c r="J56" s="1" t="str">
        <f t="shared" si="2"/>
        <v/>
      </c>
      <c r="L56" t="str">
        <f>IFERROR(IF(D56=0,"    &lt;Location file="""&amp;H56&amp;""" offset="""&amp;I56&amp;"""&gt;",IF(AND(D56=-1,D55&lt;&gt;-1),"    &lt;/Location&gt;",IF(D56&lt;-1,J56,"      "&amp;INDEX('Compile Sheet'!$D:$D,D56+INDEX('Compile Sheet'!$AL:$AL,C56))))),"")</f>
        <v xml:space="preserve">    &lt;/Location&gt;</v>
      </c>
      <c r="M56" s="65" t="str">
        <f t="shared" si="3"/>
        <v xml:space="preserve">      84000334</v>
      </c>
      <c r="N56" s="66" t="s">
        <v>32</v>
      </c>
    </row>
    <row r="57" spans="1:14">
      <c r="A57" s="1">
        <f t="shared" si="1"/>
        <v>53</v>
      </c>
      <c r="B57" s="1">
        <f>ROW()</f>
        <v>57</v>
      </c>
      <c r="C57" s="1">
        <f>IF(D57=-1,IF(C56-1&gt;MAX('Compile Sheet'!$AK$1:$AK$128),NA(),C56+1),C56)</f>
        <v>5</v>
      </c>
      <c r="D57" s="1">
        <f>IF(D56+1&gt;INDEX('Compile Sheet'!$AM:$AM,C56)-1,-1,D56+1)</f>
        <v>0</v>
      </c>
      <c r="E57" s="1">
        <f>IF(D57=0,INDEX('Compile Sheet'!$AL:$AL,C57),0)</f>
        <v>51</v>
      </c>
      <c r="F57" s="1" t="str">
        <f>IF(E57,INDEX(Code!A:A,E57),"")</f>
        <v>SCUS_942.21</v>
      </c>
      <c r="G57" s="1">
        <f>IF(LEN(F57),VLOOKUP(F57,'Compile Sheet'!$AF$1:$AI$23,2,FALSE),"")</f>
        <v>4</v>
      </c>
      <c r="H57" s="1" t="str">
        <f>IF(LEN($G57),INDEX('Compile Sheet'!AH:AH,$G57),"")</f>
        <v>SCUS_942_21</v>
      </c>
      <c r="I57" s="1" t="str">
        <f>IF(LEN(G57),DEC2HEX(HEX2DEC(RIGHT(INDEX('Compile Sheet'!$AS:$AS,E57+1),7))-HEX2DEC(IF($G57,INDEX('Compile Sheet'!AI:AI,$G57)))),"")</f>
        <v>4B8F0</v>
      </c>
      <c r="J57" s="1" t="str">
        <f t="shared" si="2"/>
        <v/>
      </c>
      <c r="L57" t="str">
        <f>IFERROR(IF(D57=0,"    &lt;Location file="""&amp;H57&amp;""" offset="""&amp;I57&amp;"""&gt;",IF(AND(D57=-1,D56&lt;&gt;-1),"    &lt;/Location&gt;",IF(D57&lt;-1,J57,"      "&amp;INDEX('Compile Sheet'!$D:$D,D57+INDEX('Compile Sheet'!$AL:$AL,C57))))),"")</f>
        <v xml:space="preserve">    &lt;Location file="SCUS_942_21" offset="4B8F0"&gt;</v>
      </c>
      <c r="M57" s="65" t="str">
        <f t="shared" si="3"/>
        <v xml:space="preserve">      08000334</v>
      </c>
      <c r="N57" s="66" t="s">
        <v>32</v>
      </c>
    </row>
    <row r="58" spans="1:14">
      <c r="A58" s="1">
        <f t="shared" si="1"/>
        <v>54</v>
      </c>
      <c r="B58" s="1">
        <f>ROW()</f>
        <v>58</v>
      </c>
      <c r="C58" s="1">
        <f>IF(D58=-1,IF(C57-1&gt;MAX('Compile Sheet'!$AK$1:$AK$128),NA(),C57+1),C57)</f>
        <v>5</v>
      </c>
      <c r="D58" s="1">
        <f>IF(D57+1&gt;INDEX('Compile Sheet'!$AM:$AM,C57)-1,-1,D57+1)</f>
        <v>1</v>
      </c>
      <c r="E58" s="1">
        <f>IF(D58=0,INDEX('Compile Sheet'!$AL:$AL,C58),0)</f>
        <v>0</v>
      </c>
      <c r="F58" s="1" t="str">
        <f>IF(E58,INDEX(Code!A:A,E58),"")</f>
        <v/>
      </c>
      <c r="G58" s="1" t="str">
        <f>IF(LEN(F58),VLOOKUP(F58,'Compile Sheet'!$AF$1:$AI$23,2,FALSE),"")</f>
        <v/>
      </c>
      <c r="H58" s="1" t="str">
        <f>IF(LEN($G58),INDEX('Compile Sheet'!AH:AH,$G58),"")</f>
        <v/>
      </c>
      <c r="I58" s="1" t="str">
        <f>IF(LEN(G58),DEC2HEX(HEX2DEC(RIGHT(INDEX('Compile Sheet'!$AS:$AS,E58+1),7))-HEX2DEC(IF($G58,INDEX('Compile Sheet'!AI:AI,$G58)))),"")</f>
        <v/>
      </c>
      <c r="J58" s="1" t="str">
        <f t="shared" si="2"/>
        <v/>
      </c>
      <c r="L58" t="str">
        <f>IFERROR(IF(D58=0,"    &lt;Location file="""&amp;H58&amp;""" offset="""&amp;I58&amp;"""&gt;",IF(AND(D58=-1,D57&lt;&gt;-1),"    &lt;/Location&gt;",IF(D58&lt;-1,J58,"      "&amp;INDEX('Compile Sheet'!$D:$D,D58+INDEX('Compile Sheet'!$AL:$AL,C58))))),"")</f>
        <v xml:space="preserve">      1000622E</v>
      </c>
      <c r="M58" s="65" t="str">
        <f t="shared" si="3"/>
        <v xml:space="preserve">    &lt;/Location&gt;</v>
      </c>
      <c r="N58" s="66" t="s">
        <v>32</v>
      </c>
    </row>
    <row r="59" spans="1:14">
      <c r="A59" s="1">
        <f t="shared" si="1"/>
        <v>55</v>
      </c>
      <c r="B59" s="1">
        <f>ROW()</f>
        <v>59</v>
      </c>
      <c r="C59" s="1">
        <f>IF(D59=-1,IF(C58-1&gt;MAX('Compile Sheet'!$AK$1:$AK$128),NA(),C58+1),C58)</f>
        <v>5</v>
      </c>
      <c r="D59" s="1">
        <f>IF(D58+1&gt;INDEX('Compile Sheet'!$AM:$AM,C58)-1,-1,D58+1)</f>
        <v>2</v>
      </c>
      <c r="E59" s="1">
        <f>IF(D59=0,INDEX('Compile Sheet'!$AL:$AL,C59),0)</f>
        <v>0</v>
      </c>
      <c r="F59" s="1" t="str">
        <f>IF(E59,INDEX(Code!A:A,E59),"")</f>
        <v/>
      </c>
      <c r="G59" s="1" t="str">
        <f>IF(LEN(F59),VLOOKUP(F59,'Compile Sheet'!$AF$1:$AI$23,2,FALSE),"")</f>
        <v/>
      </c>
      <c r="H59" s="1" t="str">
        <f>IF(LEN($G59),INDEX('Compile Sheet'!AH:AH,$G59),"")</f>
        <v/>
      </c>
      <c r="I59" s="1" t="str">
        <f>IF(LEN(G59),DEC2HEX(HEX2DEC(RIGHT(INDEX('Compile Sheet'!$AS:$AS,E59+1),7))-HEX2DEC(IF($G59,INDEX('Compile Sheet'!AI:AI,$G59)))),"")</f>
        <v/>
      </c>
      <c r="J59" s="1" t="str">
        <f t="shared" si="2"/>
        <v/>
      </c>
      <c r="L59" t="str">
        <f>IFERROR(IF(D59=0,"    &lt;Location file="""&amp;H59&amp;""" offset="""&amp;I59&amp;"""&gt;",IF(AND(D59=-1,D58&lt;&gt;-1),"    &lt;/Location&gt;",IF(D59&lt;-1,J59,"      "&amp;INDEX('Compile Sheet'!$D:$D,D59+INDEX('Compile Sheet'!$AL:$AL,C59))))),"")</f>
        <v xml:space="preserve">      02004010</v>
      </c>
      <c r="M59" s="65" t="str">
        <f t="shared" si="3"/>
        <v xml:space="preserve">  &lt;/Patch&gt;</v>
      </c>
      <c r="N59" s="66" t="s">
        <v>32</v>
      </c>
    </row>
    <row r="60" spans="1:14">
      <c r="A60" s="1">
        <f t="shared" si="1"/>
        <v>56</v>
      </c>
      <c r="B60" s="1">
        <f>ROW()</f>
        <v>60</v>
      </c>
      <c r="C60" s="1">
        <f>IF(D60=-1,IF(C59-1&gt;MAX('Compile Sheet'!$AK$1:$AK$128),NA(),C59+1),C59)</f>
        <v>5</v>
      </c>
      <c r="D60" s="1">
        <f>IF(D59+1&gt;INDEX('Compile Sheet'!$AM:$AM,C59)-1,-1,D59+1)</f>
        <v>3</v>
      </c>
      <c r="E60" s="1">
        <f>IF(D60=0,INDEX('Compile Sheet'!$AL:$AL,C60),0)</f>
        <v>0</v>
      </c>
      <c r="F60" s="1" t="str">
        <f>IF(E60,INDEX(Code!A:A,E60),"")</f>
        <v/>
      </c>
      <c r="G60" s="1" t="str">
        <f>IF(LEN(F60),VLOOKUP(F60,'Compile Sheet'!$AF$1:$AI$23,2,FALSE),"")</f>
        <v/>
      </c>
      <c r="H60" s="1" t="str">
        <f>IF(LEN($G60),INDEX('Compile Sheet'!AH:AH,$G60),"")</f>
        <v/>
      </c>
      <c r="I60" s="1" t="str">
        <f>IF(LEN(G60),DEC2HEX(HEX2DEC(RIGHT(INDEX('Compile Sheet'!$AS:$AS,E60+1),7))-HEX2DEC(IF($G60,INDEX('Compile Sheet'!AI:AI,$G60)))),"")</f>
        <v/>
      </c>
      <c r="J60" s="1" t="str">
        <f t="shared" si="2"/>
        <v/>
      </c>
      <c r="L60" t="str">
        <f>IFERROR(IF(D60=0,"    &lt;Location file="""&amp;H60&amp;""" offset="""&amp;I60&amp;"""&gt;",IF(AND(D60=-1,D59&lt;&gt;-1),"    &lt;/Location&gt;",IF(D60&lt;-1,J60,"      "&amp;INDEX('Compile Sheet'!$D:$D,D60+INDEX('Compile Sheet'!$AL:$AL,C60))))),"")</f>
        <v xml:space="preserve">      84000334</v>
      </c>
      <c r="M60" s="65" t="str">
        <f t="shared" si="3"/>
        <v>&lt;/Patches&gt;</v>
      </c>
      <c r="N60" s="66" t="s">
        <v>32</v>
      </c>
    </row>
    <row r="61" spans="1:14">
      <c r="A61" s="1">
        <f t="shared" si="1"/>
        <v>57</v>
      </c>
      <c r="B61" s="1">
        <f>ROW()</f>
        <v>61</v>
      </c>
      <c r="C61" s="1">
        <f>IF(D61=-1,IF(C60-1&gt;MAX('Compile Sheet'!$AK$1:$AK$128),NA(),C60+1),C60)</f>
        <v>5</v>
      </c>
      <c r="D61" s="1">
        <f>IF(D60+1&gt;INDEX('Compile Sheet'!$AM:$AM,C60)-1,-1,D60+1)</f>
        <v>4</v>
      </c>
      <c r="E61" s="1">
        <f>IF(D61=0,INDEX('Compile Sheet'!$AL:$AL,C61),0)</f>
        <v>0</v>
      </c>
      <c r="F61" s="1" t="str">
        <f>IF(E61,INDEX(Code!A:A,E61),"")</f>
        <v/>
      </c>
      <c r="G61" s="1" t="str">
        <f>IF(LEN(F61),VLOOKUP(F61,'Compile Sheet'!$AF$1:$AI$23,2,FALSE),"")</f>
        <v/>
      </c>
      <c r="H61" s="1" t="str">
        <f>IF(LEN($G61),INDEX('Compile Sheet'!AH:AH,$G61),"")</f>
        <v/>
      </c>
      <c r="I61" s="1" t="str">
        <f>IF(LEN(G61),DEC2HEX(HEX2DEC(RIGHT(INDEX('Compile Sheet'!$AS:$AS,E61+1),7))-HEX2DEC(IF($G61,INDEX('Compile Sheet'!AI:AI,$G61)))),"")</f>
        <v/>
      </c>
      <c r="J61" s="1" t="str">
        <f t="shared" si="2"/>
        <v/>
      </c>
      <c r="L61" t="str">
        <f>IFERROR(IF(D61=0,"    &lt;Location file="""&amp;H61&amp;""" offset="""&amp;I61&amp;"""&gt;",IF(AND(D61=-1,D60&lt;&gt;-1),"    &lt;/Location&gt;",IF(D61&lt;-1,J61,"      "&amp;INDEX('Compile Sheet'!$D:$D,D61+INDEX('Compile Sheet'!$AL:$AL,C61))))),"")</f>
        <v xml:space="preserve">      08000334</v>
      </c>
    </row>
    <row r="62" spans="1:14">
      <c r="A62" s="1">
        <f t="shared" si="1"/>
        <v>58</v>
      </c>
      <c r="B62" s="1">
        <f>ROW()</f>
        <v>62</v>
      </c>
      <c r="C62" s="1">
        <f>IF(D62=-1,IF(C61-1&gt;MAX('Compile Sheet'!$AK$1:$AK$128),NA(),C61+1),C61)</f>
        <v>6</v>
      </c>
      <c r="D62" s="1">
        <f>IF(D61+1&gt;INDEX('Compile Sheet'!$AM:$AM,C61)-1,-1,D61+1)</f>
        <v>-1</v>
      </c>
      <c r="E62" s="1">
        <f>IF(D62=0,INDEX('Compile Sheet'!$AL:$AL,C62),0)</f>
        <v>0</v>
      </c>
      <c r="F62" s="1" t="str">
        <f>IF(E62,INDEX(Code!A:A,E62),"")</f>
        <v/>
      </c>
      <c r="G62" s="1" t="str">
        <f>IF(LEN(F62),VLOOKUP(F62,'Compile Sheet'!$AF$1:$AI$23,2,FALSE),"")</f>
        <v/>
      </c>
      <c r="H62" s="1" t="str">
        <f>IF(LEN($G62),INDEX('Compile Sheet'!AH:AH,$G62),"")</f>
        <v/>
      </c>
      <c r="I62" s="1" t="str">
        <f>IF(LEN(G62),DEC2HEX(HEX2DEC(RIGHT(INDEX('Compile Sheet'!$AS:$AS,E62+1),7))-HEX2DEC(IF($G62,INDEX('Compile Sheet'!AI:AI,$G62)))),"")</f>
        <v/>
      </c>
      <c r="J62" s="1" t="str">
        <f t="shared" si="2"/>
        <v/>
      </c>
      <c r="L62" t="str">
        <f>IFERROR(IF(D62=0,"    &lt;Location file="""&amp;H62&amp;""" offset="""&amp;I62&amp;"""&gt;",IF(AND(D62=-1,D61&lt;&gt;-1),"    &lt;/Location&gt;",IF(D62&lt;-1,J62,"      "&amp;INDEX('Compile Sheet'!$D:$D,D62+INDEX('Compile Sheet'!$AL:$AL,C62))))),"")</f>
        <v xml:space="preserve">    &lt;/Location&gt;</v>
      </c>
    </row>
    <row r="63" spans="1:14">
      <c r="A63" s="1">
        <f t="shared" ref="A63:A64" si="4">IF(LEN(TRIM(L63)),A62+1,A62)</f>
        <v>58</v>
      </c>
      <c r="B63" s="1">
        <f>ROW()</f>
        <v>63</v>
      </c>
      <c r="C63" s="1" t="e">
        <f>IF(D63=-1,IF(C62-1&gt;MAX('Compile Sheet'!$AK$1:$AK$128),NA(),C62+1),C62)</f>
        <v>#VALUE!</v>
      </c>
      <c r="D63" s="1" t="e">
        <f>IF(D62+1&gt;INDEX('Compile Sheet'!$AM:$AM,C62)-1,-1,D62+1)</f>
        <v>#VALUE!</v>
      </c>
      <c r="E63" s="1" t="e">
        <f>IF(D63=0,INDEX('Compile Sheet'!$AL:$AL,C63),0)</f>
        <v>#VALUE!</v>
      </c>
      <c r="F63" s="1" t="e">
        <f>IF(E63,INDEX(Code!A:A,E63),"")</f>
        <v>#VALUE!</v>
      </c>
      <c r="G63" s="1" t="e">
        <f>IF(LEN(F63),VLOOKUP(F63,'Compile Sheet'!$AF$1:$AI$23,2,FALSE),"")</f>
        <v>#VALUE!</v>
      </c>
      <c r="H63" s="1" t="e">
        <f>IF(LEN($G63),INDEX('Compile Sheet'!AH:AH,$G63),"")</f>
        <v>#VALUE!</v>
      </c>
      <c r="I63" s="1" t="e">
        <f>IF(LEN(G63),DEC2HEX(HEX2DEC(RIGHT(INDEX('Compile Sheet'!$AS:$AS,E63+1),7))-HEX2DEC(IF($G63,INDEX('Compile Sheet'!AI:AI,$G63)))),"")</f>
        <v>#VALUE!</v>
      </c>
      <c r="J63" s="1" t="e">
        <f t="shared" ref="J63:J64" si="5">IF(D63=-2,"  &lt;/Patch&gt;",IF(D63=-3,"&lt;/Patches&gt;",""))</f>
        <v>#VALUE!</v>
      </c>
      <c r="L63" t="str">
        <f>IFERROR(IF(D63=0,"    &lt;Location file="""&amp;H63&amp;""" offset="""&amp;I63&amp;"""&gt;",IF(AND(D63=-1,D62&lt;&gt;-1),"    &lt;/Location&gt;",IF(D63&lt;-1,J63,"      "&amp;INDEX('Compile Sheet'!$D:$D,D63+INDEX('Compile Sheet'!$AL:$AL,C63))))),"")</f>
        <v/>
      </c>
    </row>
    <row r="64" spans="1:14">
      <c r="A64" s="1">
        <f t="shared" si="4"/>
        <v>59</v>
      </c>
      <c r="B64" s="1">
        <f>ROW()</f>
        <v>64</v>
      </c>
      <c r="C64" s="1" t="e">
        <f>IF(D64=-1,IF(C63-1&gt;MAX('Compile Sheet'!$AK$1:$AK$128),NA(),C63+1),C63)</f>
        <v>#VALUE!</v>
      </c>
      <c r="D64" s="1" t="e">
        <f>IF(D63+1&gt;INDEX('Compile Sheet'!$AM:$AM,C63)-1,-1,D63+1)</f>
        <v>#VALUE!</v>
      </c>
      <c r="E64" s="1" t="e">
        <f>IF(D64=0,INDEX('Compile Sheet'!$AL:$AL,C64),0)</f>
        <v>#VALUE!</v>
      </c>
      <c r="F64" s="1" t="e">
        <f>IF(E64,INDEX(Code!A:A,E64),"")</f>
        <v>#VALUE!</v>
      </c>
      <c r="G64" s="1" t="e">
        <f>IF(LEN(F64),VLOOKUP(F64,'Compile Sheet'!$AF$1:$AI$23,2,FALSE),"")</f>
        <v>#VALUE!</v>
      </c>
      <c r="H64" s="1" t="e">
        <f>IF(LEN($G64),INDEX('Compile Sheet'!AH:AH,$G64),"")</f>
        <v>#VALUE!</v>
      </c>
      <c r="I64" s="1" t="e">
        <f>IF(LEN(G64),DEC2HEX(HEX2DEC(RIGHT(INDEX('Compile Sheet'!$AS:$AS,E64+1),7))-HEX2DEC(IF($G64,INDEX('Compile Sheet'!AI:AI,$G64)))),"")</f>
        <v>#VALUE!</v>
      </c>
      <c r="J64" s="1" t="e">
        <f t="shared" si="5"/>
        <v>#VALUE!</v>
      </c>
      <c r="L64" t="s">
        <v>206</v>
      </c>
    </row>
    <row r="65" spans="1:12">
      <c r="A65" s="1">
        <f>A64+1</f>
        <v>60</v>
      </c>
      <c r="B65" s="1">
        <f>ROW()</f>
        <v>65</v>
      </c>
      <c r="C65" s="1" t="e">
        <f>IF(D65=-1,IF(C64-1&gt;MAX('Compile Sheet'!$AK$1:$AK$128),NA(),C64+1),C64)</f>
        <v>#VALUE!</v>
      </c>
      <c r="D65" s="1" t="e">
        <f>IF(D64+1&gt;INDEX('Compile Sheet'!$AM:$AM,C64)-1,-1,D64+1)</f>
        <v>#VALUE!</v>
      </c>
      <c r="E65" s="1" t="e">
        <f>IF(D65=0,INDEX('Compile Sheet'!$AL:$AL,C65),0)</f>
        <v>#VALUE!</v>
      </c>
      <c r="F65" s="1" t="e">
        <f>IF(E65,INDEX(Code!A:A,E65),"")</f>
        <v>#VALUE!</v>
      </c>
      <c r="G65" s="1" t="e">
        <f>IF(LEN(F65),VLOOKUP(F65,'Compile Sheet'!$AF$1:$AI$23,2,FALSE),"")</f>
        <v>#VALUE!</v>
      </c>
      <c r="H65" s="1" t="e">
        <f>IF(LEN($G65),INDEX('Compile Sheet'!AH:AH,$G65),"")</f>
        <v>#VALUE!</v>
      </c>
      <c r="I65" s="1" t="e">
        <f>IF(LEN(G65),DEC2HEX(HEX2DEC(RIGHT(INDEX('Compile Sheet'!$AS:$AS,E65+1),7))-HEX2DEC(IF($G65,INDEX('Compile Sheet'!AI:AI,$G65)))),"")</f>
        <v>#VALUE!</v>
      </c>
      <c r="J65" s="1" t="e">
        <f t="shared" ref="J65" si="6">IF(D65=-2,"  &lt;/Patch&gt;",IF(D65=-3,"&lt;/Patches&gt;",""))</f>
        <v>#VALUE!</v>
      </c>
      <c r="L6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Code</vt:lpstr>
      <vt:lpstr>Compile Sheet</vt:lpstr>
      <vt:lpstr>Forbidden Units</vt:lpstr>
      <vt:lpstr>ID names</vt:lpstr>
      <vt:lpstr>.xml</vt:lpstr>
    </vt:vector>
  </TitlesOfParts>
  <Company>Final Fantasy Hacktics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Xifanie Renard</cp:lastModifiedBy>
  <dcterms:created xsi:type="dcterms:W3CDTF">2013-06-13T16:58:37Z</dcterms:created>
  <dcterms:modified xsi:type="dcterms:W3CDTF">2015-08-04T03:46:42Z</dcterms:modified>
</cp:coreProperties>
</file>